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OLORES\Documents\"/>
    </mc:Choice>
  </mc:AlternateContent>
  <xr:revisionPtr revIDLastSave="0" documentId="8_{F24FDB84-E537-40DF-BF72-3FCA3A95AB41}" xr6:coauthVersionLast="47" xr6:coauthVersionMax="47" xr10:uidLastSave="{00000000-0000-0000-0000-000000000000}"/>
  <bookViews>
    <workbookView xWindow="-120" yWindow="-120" windowWidth="20730" windowHeight="11160" xr2:uid="{219B9957-1016-414D-BDC8-9294942735F3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5" i="1" l="1"/>
  <c r="G124" i="1"/>
  <c r="G122" i="1" s="1"/>
  <c r="G123" i="1"/>
  <c r="H122" i="1"/>
  <c r="G120" i="1"/>
  <c r="G119" i="1"/>
  <c r="G118" i="1"/>
  <c r="G117" i="1"/>
  <c r="G116" i="1"/>
  <c r="G115" i="1" s="1"/>
  <c r="H115" i="1"/>
  <c r="G112" i="1"/>
  <c r="G111" i="1" s="1"/>
  <c r="H111" i="1"/>
  <c r="H109" i="1"/>
  <c r="G109" i="1"/>
  <c r="H108" i="1"/>
  <c r="H105" i="1" s="1"/>
  <c r="G107" i="1"/>
  <c r="G106" i="1"/>
  <c r="G105" i="1"/>
  <c r="H102" i="1"/>
  <c r="G100" i="1"/>
  <c r="H98" i="1"/>
  <c r="H97" i="1" s="1"/>
  <c r="G98" i="1"/>
  <c r="H95" i="1"/>
  <c r="H94" i="1" s="1"/>
  <c r="H93" i="1" s="1"/>
  <c r="G95" i="1"/>
  <c r="G94" i="1" s="1"/>
  <c r="G93" i="1" s="1"/>
  <c r="H91" i="1"/>
  <c r="G91" i="1" s="1"/>
  <c r="H90" i="1"/>
  <c r="G90" i="1"/>
  <c r="H89" i="1"/>
  <c r="G89" i="1" s="1"/>
  <c r="H88" i="1"/>
  <c r="G88" i="1"/>
  <c r="H87" i="1"/>
  <c r="G87" i="1" s="1"/>
  <c r="H86" i="1"/>
  <c r="H84" i="1"/>
  <c r="G84" i="1" s="1"/>
  <c r="H83" i="1"/>
  <c r="H82" i="1" s="1"/>
  <c r="G83" i="1"/>
  <c r="G80" i="1"/>
  <c r="H79" i="1"/>
  <c r="G79" i="1" s="1"/>
  <c r="H76" i="1"/>
  <c r="G76" i="1" s="1"/>
  <c r="H75" i="1"/>
  <c r="G75" i="1"/>
  <c r="H74" i="1"/>
  <c r="H71" i="1" s="1"/>
  <c r="H73" i="1"/>
  <c r="G73" i="1" s="1"/>
  <c r="G72" i="1" s="1"/>
  <c r="G71" i="1" s="1"/>
  <c r="H69" i="1"/>
  <c r="G69" i="1"/>
  <c r="H68" i="1"/>
  <c r="G68" i="1" s="1"/>
  <c r="G66" i="1" s="1"/>
  <c r="H66" i="1"/>
  <c r="H64" i="1"/>
  <c r="G64" i="1" s="1"/>
  <c r="G61" i="1" s="1"/>
  <c r="G58" i="1" s="1"/>
  <c r="H61" i="1"/>
  <c r="H59" i="1"/>
  <c r="G59" i="1"/>
  <c r="H58" i="1"/>
  <c r="H55" i="1"/>
  <c r="G55" i="1" s="1"/>
  <c r="G54" i="1" s="1"/>
  <c r="H54" i="1"/>
  <c r="H52" i="1"/>
  <c r="G52" i="1" s="1"/>
  <c r="H51" i="1"/>
  <c r="H50" i="1" s="1"/>
  <c r="G51" i="1"/>
  <c r="H48" i="1"/>
  <c r="H46" i="1" s="1"/>
  <c r="G48" i="1"/>
  <c r="H47" i="1"/>
  <c r="G47" i="1" s="1"/>
  <c r="G46" i="1" s="1"/>
  <c r="H44" i="1"/>
  <c r="G44" i="1" s="1"/>
  <c r="G43" i="1" s="1"/>
  <c r="G38" i="1" s="1"/>
  <c r="H43" i="1"/>
  <c r="H41" i="1"/>
  <c r="G41" i="1"/>
  <c r="G40" i="1"/>
  <c r="H40" i="1" s="1"/>
  <c r="H38" i="1" s="1"/>
  <c r="H39" i="1"/>
  <c r="G39" i="1"/>
  <c r="H35" i="1"/>
  <c r="G35" i="1"/>
  <c r="H34" i="1"/>
  <c r="G34" i="1" s="1"/>
  <c r="H33" i="1"/>
  <c r="H32" i="1" s="1"/>
  <c r="G33" i="1"/>
  <c r="H30" i="1"/>
  <c r="H28" i="1" s="1"/>
  <c r="G30" i="1"/>
  <c r="H29" i="1"/>
  <c r="G29" i="1" s="1"/>
  <c r="G28" i="1" s="1"/>
  <c r="H26" i="1"/>
  <c r="G26" i="1" s="1"/>
  <c r="H25" i="1"/>
  <c r="H24" i="1" s="1"/>
  <c r="H23" i="1" s="1"/>
  <c r="G25" i="1"/>
  <c r="H21" i="1"/>
  <c r="G21" i="1" s="1"/>
  <c r="G20" i="1" s="1"/>
  <c r="H20" i="1"/>
  <c r="H18" i="1"/>
  <c r="H16" i="1"/>
  <c r="G16" i="1"/>
  <c r="G15" i="1" s="1"/>
  <c r="H15" i="1"/>
  <c r="H13" i="1"/>
  <c r="G13" i="1"/>
  <c r="G12" i="1" s="1"/>
  <c r="H12" i="1"/>
  <c r="H11" i="1" s="1"/>
  <c r="H10" i="1" s="1"/>
  <c r="G50" i="1" l="1"/>
  <c r="G37" i="1" s="1"/>
  <c r="G32" i="1"/>
  <c r="G82" i="1"/>
  <c r="G86" i="1"/>
  <c r="G11" i="1"/>
  <c r="G24" i="1"/>
  <c r="G23" i="1" s="1"/>
  <c r="G78" i="1"/>
  <c r="G97" i="1"/>
  <c r="H72" i="1"/>
  <c r="H78" i="1"/>
  <c r="H37" i="1" s="1"/>
  <c r="H135" i="1" s="1"/>
  <c r="G135" i="1" l="1"/>
  <c r="G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Ventura</author>
    <author>CES-VENTURA</author>
    <author>alfia</author>
  </authors>
  <commentList>
    <comment ref="H33" authorId="0" shapeId="0" xr:uid="{9A9E627C-7056-48B5-A690-0582B1E1BEE2}">
      <text>
        <r>
          <rPr>
            <b/>
            <sz val="8"/>
            <color indexed="81"/>
            <rFont val="Tahoma"/>
            <family val="2"/>
          </rPr>
          <t>Jose Ventura: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1" authorId="1" shapeId="0" xr:uid="{664DD9D3-2BED-4947-A983-4E0B25EB8207}">
      <text>
        <r>
          <rPr>
            <b/>
            <sz val="9"/>
            <color indexed="81"/>
            <rFont val="Tahoma"/>
            <family val="2"/>
          </rPr>
          <t>CES-VENTURA:</t>
        </r>
        <r>
          <rPr>
            <sz val="9"/>
            <color indexed="81"/>
            <rFont val="Tahoma"/>
            <family val="2"/>
          </rPr>
          <t xml:space="preserve">
Incluye costos de licencias plataformas virtuales y antivirus.</t>
        </r>
      </text>
    </comment>
    <comment ref="G44" authorId="2" shapeId="0" xr:uid="{48926BFC-99FD-4E4F-8CE8-9CE3EC1E90DD}">
      <text>
        <r>
          <rPr>
            <b/>
            <sz val="9"/>
            <color indexed="81"/>
            <rFont val="Tahoma"/>
            <family val="2"/>
          </rPr>
          <t>alfia:</t>
        </r>
        <r>
          <rPr>
            <sz val="9"/>
            <color indexed="81"/>
            <rFont val="Tahoma"/>
            <family val="2"/>
          </rPr>
          <t xml:space="preserve">
computo EDESUR por 9
 meses.
</t>
        </r>
      </text>
    </comment>
  </commentList>
</comments>
</file>

<file path=xl/sharedStrings.xml><?xml version="1.0" encoding="utf-8"?>
<sst xmlns="http://schemas.openxmlformats.org/spreadsheetml/2006/main" count="118" uniqueCount="116">
  <si>
    <t xml:space="preserve">CONSEJO ECONOMICO Y SOCIAL </t>
  </si>
  <si>
    <t>Presupuesto General y Aplicaciones Financieras</t>
  </si>
  <si>
    <t xml:space="preserve">  Año  2025</t>
  </si>
  <si>
    <t>En RD$</t>
  </si>
  <si>
    <t>CLASIFICACION  PRESUPUESTAL</t>
  </si>
  <si>
    <t>Presupuesto</t>
  </si>
  <si>
    <t>Tipo</t>
  </si>
  <si>
    <t>Objeto</t>
  </si>
  <si>
    <t>Cuenta</t>
  </si>
  <si>
    <t>Sub-Cta</t>
  </si>
  <si>
    <t>Aux</t>
  </si>
  <si>
    <t>DENOMINACION</t>
  </si>
  <si>
    <t>Mensual</t>
  </si>
  <si>
    <t>Anual</t>
  </si>
  <si>
    <t>GASTOS</t>
  </si>
  <si>
    <t>SERVICIOS PERSONALES</t>
  </si>
  <si>
    <t>REMUNERACIONES</t>
  </si>
  <si>
    <t>Remuneración al personal fijo</t>
  </si>
  <si>
    <t>Sueldos fijos</t>
  </si>
  <si>
    <t>Remuneraciones al personal Contratado</t>
  </si>
  <si>
    <t xml:space="preserve">Sueldos personal contratado y/o igualado </t>
  </si>
  <si>
    <t>Sueldo de personal nominal</t>
  </si>
  <si>
    <t>Sueldo al personal en período probatorio</t>
  </si>
  <si>
    <t>Sueldo anual No. 13</t>
  </si>
  <si>
    <t>Regalía</t>
  </si>
  <si>
    <t>Sobre Sueldos</t>
  </si>
  <si>
    <t>Compensaciones</t>
  </si>
  <si>
    <t>Compensaciòn por desempeño</t>
  </si>
  <si>
    <t>Compensación extraordinaria anual</t>
  </si>
  <si>
    <t>Prestaciones y Bonificaciones a pagar</t>
  </si>
  <si>
    <t>Bono escolar a pagar</t>
  </si>
  <si>
    <t>Vacaciones a Pagar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</si>
  <si>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</si>
  <si>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</si>
  <si>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</si>
  <si>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</si>
  <si>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</si>
  <si>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</si>
  <si>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</si>
  <si>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</si>
  <si>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televisión por cable</t>
  </si>
  <si>
    <t>Electricidad</t>
  </si>
  <si>
    <t>Energía eléctrica</t>
  </si>
  <si>
    <t>Publicidad, impresión y encuadernación</t>
  </si>
  <si>
    <t>Publicidad y propaganda</t>
  </si>
  <si>
    <t>Impresión y encuadernación</t>
  </si>
  <si>
    <t>Viáticos</t>
  </si>
  <si>
    <t>Viáticos dentro del País</t>
  </si>
  <si>
    <t>Viáticos y hospedajes fuera del país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</si>
  <si>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</si>
  <si>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</si>
  <si>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</si>
  <si>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</si>
  <si>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</si>
  <si>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maquinarias y equipos</t>
  </si>
  <si>
    <t>Equipo para computación</t>
  </si>
  <si>
    <t>Alquiler de equipo de comunicación</t>
  </si>
  <si>
    <t>Alquiler de equipo de oficina y muebles</t>
  </si>
  <si>
    <t>Seguros</t>
  </si>
  <si>
    <t>Seguro de bienes Inmubles e infraestructura</t>
  </si>
  <si>
    <t xml:space="preserve">Seguro de bienes Muebles </t>
  </si>
  <si>
    <t>Seguro de Personas</t>
  </si>
  <si>
    <t xml:space="preserve">Servicios de conservación , rep. menores e inst. temporales </t>
  </si>
  <si>
    <t>Reparaciones de maquinarias y equipos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</si>
  <si>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</si>
  <si>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</si>
  <si>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</si>
  <si>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 y reparación equipo de Transporte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</si>
  <si>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</si>
  <si>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</si>
  <si>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</si>
  <si>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</si>
  <si>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</si>
  <si>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</si>
  <si>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</si>
  <si>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</si>
  <si>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auditoría</t>
  </si>
  <si>
    <t>Servicios de capacitación</t>
  </si>
  <si>
    <t>Servcios de informática y Sistemas Computarizados</t>
  </si>
  <si>
    <t>Otros servicios técnicos profesionales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</si>
  <si>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</si>
  <si>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</si>
  <si>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</si>
  <si>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</si>
  <si>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</si>
  <si>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</si>
  <si>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 de Vestir</t>
  </si>
  <si>
    <t>Productos de papel cartón e impresos</t>
  </si>
  <si>
    <t>Papel de escritorio</t>
  </si>
  <si>
    <t>Productos de papel y cartón</t>
  </si>
  <si>
    <t>Productos de artes gráficas</t>
  </si>
  <si>
    <t>Libros revistas y periódicos</t>
  </si>
  <si>
    <t>Combustibles y Lubricantes</t>
  </si>
  <si>
    <t>Gasolina</t>
  </si>
  <si>
    <t>Productos y útiles varios</t>
  </si>
  <si>
    <t>Material para limpieza</t>
  </si>
  <si>
    <t>Utiles de escritorio oficina informática y de enseñanza</t>
  </si>
  <si>
    <t>Utiles de Cocina y comedor</t>
  </si>
  <si>
    <t>Otros repuestos y accesorios menores</t>
  </si>
  <si>
    <t>Productos y útiles varios n.i.p</t>
  </si>
  <si>
    <t>Bienes muebles, inmuebles e intangibles</t>
  </si>
  <si>
    <t>Mobiliarios y Equipos</t>
  </si>
  <si>
    <t>Vehiculo y equipos de transpote</t>
  </si>
  <si>
    <t>Otros Equipos de Transporte</t>
  </si>
  <si>
    <t>Obras</t>
  </si>
  <si>
    <t>Obras en Edificaciones</t>
  </si>
  <si>
    <t>infraestructura</t>
  </si>
  <si>
    <t>Adquisición de Activos Financieros  con fines de Política</t>
  </si>
  <si>
    <t>conscesión de Préstamos</t>
  </si>
  <si>
    <t>Gastos Financieros</t>
  </si>
  <si>
    <t>Intereses de la Deuda Pública Interna</t>
  </si>
  <si>
    <t xml:space="preserve">TOTAL </t>
  </si>
  <si>
    <t>JOSE VENTURA</t>
  </si>
  <si>
    <t>ADMINISTRATIVO FINANCIERO</t>
  </si>
  <si>
    <t>RAFAEL TORIBIO</t>
  </si>
  <si>
    <t>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</si>
</sst>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(* #,##0_);_(* \(#,##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8" fillId="0" borderId="4" xfId="0" applyFont="1" applyBorder="1"/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7" xfId="0" applyFont="1" applyBorder="1"/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7" xfId="0" applyFont="1" applyFill="1" applyBorder="1"/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65" fontId="7" fillId="0" borderId="11" xfId="1" applyNumberFormat="1" applyFont="1" applyFill="1" applyBorder="1"/>
    <xf numFmtId="165" fontId="8" fillId="0" borderId="11" xfId="1" applyNumberFormat="1" applyFont="1" applyFill="1" applyBorder="1"/>
    <xf numFmtId="0" fontId="9" fillId="0" borderId="7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/>
    <xf numFmtId="165" fontId="9" fillId="0" borderId="7" xfId="1" applyNumberFormat="1" applyFont="1" applyFill="1" applyBorder="1"/>
    <xf numFmtId="165" fontId="10" fillId="0" borderId="7" xfId="1" applyNumberFormat="1" applyFont="1" applyFill="1" applyBorder="1"/>
    <xf numFmtId="0" fontId="0" fillId="0" borderId="7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/>
    <xf numFmtId="0" fontId="0" fillId="2" borderId="9" xfId="0" applyFill="1" applyBorder="1"/>
    <xf numFmtId="0" fontId="3" fillId="2" borderId="7" xfId="0" applyFont="1" applyFill="1" applyBorder="1" applyAlignment="1">
      <alignment horizontal="center"/>
    </xf>
    <xf numFmtId="0" fontId="7" fillId="2" borderId="9" xfId="0" applyFont="1" applyFill="1" applyBorder="1"/>
    <xf numFmtId="165" fontId="7" fillId="0" borderId="12" xfId="1" applyNumberFormat="1" applyFont="1" applyFill="1" applyBorder="1"/>
    <xf numFmtId="165" fontId="7" fillId="0" borderId="7" xfId="1" applyNumberFormat="1" applyFont="1" applyFill="1" applyBorder="1"/>
    <xf numFmtId="165" fontId="8" fillId="0" borderId="7" xfId="1" applyNumberFormat="1" applyFont="1" applyFill="1" applyBorder="1"/>
    <xf numFmtId="0" fontId="9" fillId="2" borderId="0" xfId="0" applyFont="1" applyFill="1"/>
    <xf numFmtId="0" fontId="7" fillId="2" borderId="0" xfId="0" applyFont="1" applyFill="1"/>
    <xf numFmtId="0" fontId="0" fillId="0" borderId="7" xfId="0" applyBorder="1"/>
    <xf numFmtId="0" fontId="3" fillId="2" borderId="8" xfId="0" applyFont="1" applyFill="1" applyBorder="1" applyAlignment="1">
      <alignment horizontal="center"/>
    </xf>
    <xf numFmtId="165" fontId="8" fillId="0" borderId="12" xfId="1" applyNumberFormat="1" applyFont="1" applyFill="1" applyBorder="1"/>
    <xf numFmtId="0" fontId="2" fillId="2" borderId="7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165" fontId="10" fillId="2" borderId="7" xfId="1" applyNumberFormat="1" applyFont="1" applyFill="1" applyBorder="1"/>
    <xf numFmtId="0" fontId="2" fillId="2" borderId="9" xfId="0" applyFont="1" applyFill="1" applyBorder="1"/>
    <xf numFmtId="165" fontId="12" fillId="0" borderId="7" xfId="1" applyNumberFormat="1" applyFont="1" applyFill="1" applyBorder="1"/>
    <xf numFmtId="0" fontId="3" fillId="2" borderId="9" xfId="0" applyFont="1" applyFill="1" applyBorder="1"/>
    <xf numFmtId="165" fontId="10" fillId="0" borderId="11" xfId="1" applyNumberFormat="1" applyFont="1" applyFill="1" applyBorder="1"/>
    <xf numFmtId="0" fontId="10" fillId="2" borderId="9" xfId="0" applyFont="1" applyFill="1" applyBorder="1"/>
    <xf numFmtId="165" fontId="13" fillId="0" borderId="7" xfId="1" applyNumberFormat="1" applyFont="1" applyFill="1" applyBorder="1"/>
    <xf numFmtId="0" fontId="7" fillId="0" borderId="8" xfId="0" applyFont="1" applyBorder="1" applyAlignment="1">
      <alignment horizontal="center"/>
    </xf>
    <xf numFmtId="165" fontId="7" fillId="0" borderId="11" xfId="0" applyNumberFormat="1" applyFont="1" applyBorder="1"/>
    <xf numFmtId="165" fontId="7" fillId="0" borderId="7" xfId="0" applyNumberFormat="1" applyFont="1" applyBorder="1"/>
    <xf numFmtId="0" fontId="0" fillId="0" borderId="8" xfId="0" applyBorder="1" applyAlignment="1">
      <alignment horizontal="center"/>
    </xf>
    <xf numFmtId="165" fontId="9" fillId="0" borderId="7" xfId="0" applyNumberFormat="1" applyFont="1" applyBorder="1"/>
    <xf numFmtId="165" fontId="0" fillId="0" borderId="7" xfId="1" applyNumberFormat="1" applyFont="1" applyFill="1" applyBorder="1" applyAlignment="1">
      <alignment horizontal="center"/>
    </xf>
    <xf numFmtId="165" fontId="13" fillId="0" borderId="12" xfId="1" applyNumberFormat="1" applyFont="1" applyFill="1" applyBorder="1"/>
    <xf numFmtId="165" fontId="9" fillId="0" borderId="11" xfId="1" applyNumberFormat="1" applyFont="1" applyFill="1" applyBorder="1"/>
    <xf numFmtId="0" fontId="1" fillId="2" borderId="7" xfId="0" applyFont="1" applyFill="1" applyBorder="1" applyAlignment="1">
      <alignment horizontal="center"/>
    </xf>
    <xf numFmtId="0" fontId="14" fillId="2" borderId="0" xfId="0" applyFont="1" applyFill="1"/>
    <xf numFmtId="0" fontId="0" fillId="2" borderId="0" xfId="0" applyFill="1"/>
    <xf numFmtId="0" fontId="8" fillId="2" borderId="9" xfId="0" applyFont="1" applyFill="1" applyBorder="1"/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/>
    <xf numFmtId="0" fontId="0" fillId="2" borderId="13" xfId="0" applyFill="1" applyBorder="1"/>
    <xf numFmtId="0" fontId="7" fillId="2" borderId="15" xfId="0" applyFont="1" applyFill="1" applyBorder="1"/>
    <xf numFmtId="165" fontId="7" fillId="0" borderId="13" xfId="1" applyNumberFormat="1" applyFont="1" applyFill="1" applyBorder="1"/>
    <xf numFmtId="0" fontId="0" fillId="0" borderId="0" xfId="0" applyAlignment="1">
      <alignment horizontal="center"/>
    </xf>
    <xf numFmtId="165" fontId="0" fillId="0" borderId="0" xfId="0" applyNumberFormat="1"/>
    <xf numFmtId="0" fontId="9" fillId="0" borderId="0" xfId="0" applyFont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3" fontId="0" fillId="0" borderId="0" xfId="1" applyFont="1"/>
    <xf numFmtId="49" fontId="0" fillId="0" borderId="0" xfId="0" applyNumberFormat="1"/>
    <xf numFmtId="0" fontId="7" fillId="2" borderId="1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DOLORES\Desktop\PRESUPUESTO%202025\AJUSTE%20PRESUPUESTO%202025%20ajuste%20version%20final.xls" TargetMode="External"/><Relationship Id="rId1" Type="http://schemas.openxmlformats.org/officeDocument/2006/relationships/externalLinkPath" Target="/Users/DOLORES/Desktop/PRESUPUESTO%202025/AJUSTE%20PRESUPUESTO%202025%20ajuste%20version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PARATIVO CON 2024"/>
      <sheetName val="DISTRIBUCION DEL PRES."/>
      <sheetName val="PRESUP-2025A"/>
      <sheetName val="PRESUP.salario 2025"/>
      <sheetName val=" Riesgos Lab y TSS"/>
      <sheetName val="Gastos Corrientes-2025"/>
      <sheetName val="Eventos y Actividades"/>
      <sheetName val="Comp con aprob 23, 22, 21, 20"/>
      <sheetName val="Politica de incentivos art. 1ro"/>
      <sheetName val="Politica de incentivos art 2do."/>
      <sheetName val="politica de incentivos art. 3ro"/>
      <sheetName val="pólitica de incentivos art. 4to"/>
    </sheetNames>
    <sheetDataSet>
      <sheetData sheetId="0"/>
      <sheetData sheetId="1"/>
      <sheetData sheetId="2"/>
      <sheetData sheetId="3">
        <row r="11">
          <cell r="P11">
            <v>6300000</v>
          </cell>
        </row>
        <row r="36">
          <cell r="P36">
            <v>17124924</v>
          </cell>
        </row>
        <row r="39">
          <cell r="Q39">
            <v>1952077</v>
          </cell>
        </row>
      </sheetData>
      <sheetData sheetId="4">
        <row r="51">
          <cell r="C51">
            <v>158864.90400000004</v>
          </cell>
          <cell r="D51">
            <v>1543459.2516000001</v>
          </cell>
          <cell r="E51">
            <v>1663169.6040000001</v>
          </cell>
        </row>
      </sheetData>
      <sheetData sheetId="5">
        <row r="10">
          <cell r="C10">
            <v>960000</v>
          </cell>
        </row>
        <row r="12">
          <cell r="B12">
            <v>868629.84</v>
          </cell>
        </row>
        <row r="13">
          <cell r="C13">
            <v>113988</v>
          </cell>
        </row>
        <row r="15">
          <cell r="C15">
            <v>232220.16</v>
          </cell>
        </row>
        <row r="19">
          <cell r="B19">
            <v>25500</v>
          </cell>
        </row>
        <row r="20">
          <cell r="B20">
            <v>23000</v>
          </cell>
        </row>
        <row r="21">
          <cell r="B21">
            <v>7833.6000000000013</v>
          </cell>
        </row>
        <row r="22">
          <cell r="B22">
            <v>28864</v>
          </cell>
        </row>
        <row r="23">
          <cell r="B23">
            <v>9593.6</v>
          </cell>
        </row>
        <row r="24">
          <cell r="B24">
            <v>5333.333333333333</v>
          </cell>
        </row>
        <row r="25">
          <cell r="B25">
            <v>21957.333333333332</v>
          </cell>
        </row>
        <row r="26">
          <cell r="B26">
            <v>4581.333333333333</v>
          </cell>
        </row>
        <row r="27">
          <cell r="B27">
            <v>0</v>
          </cell>
        </row>
        <row r="28">
          <cell r="B28">
            <v>4533.0666666666666</v>
          </cell>
        </row>
        <row r="36">
          <cell r="E36">
            <v>300000</v>
          </cell>
        </row>
        <row r="41">
          <cell r="B41">
            <v>10500</v>
          </cell>
        </row>
        <row r="43">
          <cell r="B43">
            <v>271493</v>
          </cell>
        </row>
        <row r="51">
          <cell r="C51">
            <v>110017.09</v>
          </cell>
        </row>
        <row r="55">
          <cell r="C55">
            <v>93000</v>
          </cell>
        </row>
        <row r="56">
          <cell r="B56">
            <v>1752000</v>
          </cell>
        </row>
        <row r="58">
          <cell r="B58">
            <v>378000</v>
          </cell>
        </row>
        <row r="60">
          <cell r="B60">
            <v>111600</v>
          </cell>
        </row>
      </sheetData>
      <sheetData sheetId="6">
        <row r="13">
          <cell r="G13">
            <v>480000</v>
          </cell>
        </row>
        <row r="15">
          <cell r="G15">
            <v>24000</v>
          </cell>
        </row>
        <row r="16">
          <cell r="G16">
            <v>286494.09999999998</v>
          </cell>
        </row>
        <row r="17">
          <cell r="G17">
            <v>14750</v>
          </cell>
        </row>
        <row r="23">
          <cell r="G23">
            <v>326769.38</v>
          </cell>
        </row>
        <row r="28">
          <cell r="G28">
            <v>344667.5</v>
          </cell>
        </row>
        <row r="37">
          <cell r="G37">
            <v>0</v>
          </cell>
        </row>
        <row r="40">
          <cell r="G40">
            <v>0</v>
          </cell>
        </row>
        <row r="46">
          <cell r="G46">
            <v>0</v>
          </cell>
        </row>
        <row r="53">
          <cell r="G53">
            <v>0</v>
          </cell>
        </row>
        <row r="57">
          <cell r="G57">
            <v>0</v>
          </cell>
        </row>
        <row r="68">
          <cell r="F68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32422</v>
          </cell>
        </row>
        <row r="77">
          <cell r="G77">
            <v>0</v>
          </cell>
        </row>
        <row r="84">
          <cell r="F84">
            <v>165000</v>
          </cell>
        </row>
        <row r="87">
          <cell r="F87">
            <v>59000</v>
          </cell>
        </row>
        <row r="88">
          <cell r="F88">
            <v>30000</v>
          </cell>
        </row>
        <row r="90">
          <cell r="F90">
            <v>9190</v>
          </cell>
        </row>
        <row r="92">
          <cell r="G92">
            <v>150000</v>
          </cell>
        </row>
        <row r="98">
          <cell r="F98">
            <v>188993.52</v>
          </cell>
        </row>
        <row r="99">
          <cell r="F99">
            <v>180000</v>
          </cell>
        </row>
        <row r="100">
          <cell r="F100">
            <v>200000</v>
          </cell>
        </row>
        <row r="101">
          <cell r="F101">
            <v>70000</v>
          </cell>
        </row>
        <row r="102">
          <cell r="F102">
            <v>100000</v>
          </cell>
        </row>
        <row r="103">
          <cell r="F103">
            <v>50000</v>
          </cell>
        </row>
        <row r="104">
          <cell r="F104">
            <v>180000</v>
          </cell>
        </row>
        <row r="105">
          <cell r="F105">
            <v>25000</v>
          </cell>
        </row>
        <row r="106">
          <cell r="F106">
            <v>12000</v>
          </cell>
        </row>
        <row r="107">
          <cell r="F107">
            <v>125023</v>
          </cell>
        </row>
        <row r="110">
          <cell r="F110">
            <v>250000</v>
          </cell>
        </row>
        <row r="111">
          <cell r="F111">
            <v>150000</v>
          </cell>
        </row>
        <row r="113">
          <cell r="G113">
            <v>32000</v>
          </cell>
        </row>
      </sheetData>
      <sheetData sheetId="7"/>
      <sheetData sheetId="8">
        <row r="24">
          <cell r="E24">
            <v>130000</v>
          </cell>
        </row>
      </sheetData>
      <sheetData sheetId="9">
        <row r="20">
          <cell r="E20">
            <v>1553977</v>
          </cell>
        </row>
      </sheetData>
      <sheetData sheetId="10">
        <row r="30">
          <cell r="D30">
            <v>1208077</v>
          </cell>
        </row>
      </sheetData>
      <sheetData sheetId="11">
        <row r="32">
          <cell r="D32">
            <v>1842577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19A0-4650-4C18-A24A-BF669DB6C0DF}">
  <dimension ref="A1:H147"/>
  <sheetViews>
    <sheetView tabSelected="1" topLeftCell="A84" workbookViewId="0">
      <selection activeCell="J136" sqref="J136"/>
    </sheetView>
  </sheetViews>
  <sheetFormatPr baseColWidth="10" defaultRowHeight="15" x14ac:dyDescent="0.25"/>
  <cols>
    <col min="1" max="1" width="5" bestFit="1" customWidth="1"/>
    <col min="2" max="2" width="7" bestFit="1" customWidth="1"/>
    <col min="3" max="3" width="7.42578125" bestFit="1" customWidth="1"/>
    <col min="4" max="4" width="8.140625" bestFit="1" customWidth="1"/>
    <col min="5" max="5" width="4.5703125" bestFit="1" customWidth="1"/>
    <col min="6" max="6" width="56.85546875" bestFit="1" customWidth="1"/>
    <col min="7" max="7" width="15" customWidth="1"/>
    <col min="8" max="8" width="16.140625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8" x14ac:dyDescent="0.25">
      <c r="A4" s="2" t="s">
        <v>3</v>
      </c>
      <c r="B4" s="2"/>
      <c r="C4" s="2"/>
      <c r="D4" s="2"/>
      <c r="E4" s="2"/>
      <c r="F4" s="2"/>
      <c r="G4" s="2"/>
      <c r="H4" s="2"/>
    </row>
    <row r="5" spans="1:8" ht="15.75" thickBot="1" x14ac:dyDescent="0.3">
      <c r="E5" s="3"/>
      <c r="F5" s="4"/>
    </row>
    <row r="6" spans="1:8" ht="15.75" thickBot="1" x14ac:dyDescent="0.3">
      <c r="A6" s="5" t="s">
        <v>4</v>
      </c>
      <c r="B6" s="6"/>
      <c r="C6" s="6"/>
      <c r="D6" s="6"/>
      <c r="E6" s="7"/>
      <c r="F6" s="8"/>
      <c r="G6" s="5" t="s">
        <v>5</v>
      </c>
      <c r="H6" s="9"/>
    </row>
    <row r="7" spans="1:8" ht="15.75" thickBot="1" x14ac:dyDescent="0.3">
      <c r="A7" s="10" t="s">
        <v>6</v>
      </c>
      <c r="B7" s="11" t="s">
        <v>7</v>
      </c>
      <c r="C7" s="12" t="s">
        <v>8</v>
      </c>
      <c r="D7" s="11" t="s">
        <v>9</v>
      </c>
      <c r="E7" s="11" t="s">
        <v>10</v>
      </c>
      <c r="F7" s="13" t="s">
        <v>11</v>
      </c>
      <c r="G7" s="14" t="s">
        <v>12</v>
      </c>
      <c r="H7" s="15" t="s">
        <v>13</v>
      </c>
    </row>
    <row r="8" spans="1:8" ht="15.75" thickBot="1" x14ac:dyDescent="0.3">
      <c r="A8" s="16"/>
      <c r="B8" s="17"/>
      <c r="C8" s="18"/>
      <c r="D8" s="17"/>
      <c r="E8" s="17"/>
      <c r="F8" s="19"/>
      <c r="G8" s="20"/>
      <c r="H8" s="13"/>
    </row>
    <row r="9" spans="1:8" x14ac:dyDescent="0.25">
      <c r="A9" s="21">
        <v>2</v>
      </c>
      <c r="B9" s="22"/>
      <c r="C9" s="23"/>
      <c r="D9" s="24"/>
      <c r="E9" s="22"/>
      <c r="F9" s="25" t="s">
        <v>14</v>
      </c>
      <c r="G9" s="26"/>
      <c r="H9" s="22"/>
    </row>
    <row r="10" spans="1:8" x14ac:dyDescent="0.25">
      <c r="A10" s="21">
        <v>2</v>
      </c>
      <c r="B10" s="22">
        <v>1</v>
      </c>
      <c r="C10" s="27"/>
      <c r="D10" s="22"/>
      <c r="E10" s="22"/>
      <c r="F10" s="25" t="s">
        <v>15</v>
      </c>
      <c r="G10" s="28">
        <f>G11+G23+G32</f>
        <v>2789760.4699666668</v>
      </c>
      <c r="H10" s="29">
        <f>H11+H23+H32</f>
        <v>33477125.759599999</v>
      </c>
    </row>
    <row r="11" spans="1:8" x14ac:dyDescent="0.25">
      <c r="A11" s="21">
        <v>2</v>
      </c>
      <c r="B11" s="22">
        <v>1</v>
      </c>
      <c r="C11" s="27">
        <v>1</v>
      </c>
      <c r="D11" s="22"/>
      <c r="E11" s="22"/>
      <c r="F11" s="25" t="s">
        <v>16</v>
      </c>
      <c r="G11" s="28">
        <f>G12+G15+G20</f>
        <v>2114750.0833333335</v>
      </c>
      <c r="H11" s="29">
        <f>H12+H15+H20</f>
        <v>25377001</v>
      </c>
    </row>
    <row r="12" spans="1:8" x14ac:dyDescent="0.25">
      <c r="A12" s="21">
        <v>2</v>
      </c>
      <c r="B12" s="22">
        <v>1</v>
      </c>
      <c r="C12" s="27">
        <v>1</v>
      </c>
      <c r="D12" s="22">
        <v>1</v>
      </c>
      <c r="E12" s="22"/>
      <c r="F12" s="25" t="s">
        <v>17</v>
      </c>
      <c r="G12" s="28">
        <f>G13</f>
        <v>525000</v>
      </c>
      <c r="H12" s="29">
        <f>H13</f>
        <v>6300000</v>
      </c>
    </row>
    <row r="13" spans="1:8" x14ac:dyDescent="0.25">
      <c r="A13" s="30">
        <v>2</v>
      </c>
      <c r="B13" s="31">
        <v>1</v>
      </c>
      <c r="C13" s="32">
        <v>1</v>
      </c>
      <c r="D13" s="31">
        <v>1</v>
      </c>
      <c r="E13" s="31">
        <v>1</v>
      </c>
      <c r="F13" s="33" t="s">
        <v>18</v>
      </c>
      <c r="G13" s="34">
        <f>+H13/12</f>
        <v>525000</v>
      </c>
      <c r="H13" s="35">
        <f>+'[1]PRESUP.salario 2025'!P11</f>
        <v>6300000</v>
      </c>
    </row>
    <row r="14" spans="1:8" x14ac:dyDescent="0.25">
      <c r="A14" s="36"/>
      <c r="B14" s="37"/>
      <c r="C14" s="38"/>
      <c r="D14" s="37"/>
      <c r="E14" s="39"/>
      <c r="F14" s="40"/>
      <c r="G14" s="34"/>
      <c r="H14" s="35"/>
    </row>
    <row r="15" spans="1:8" x14ac:dyDescent="0.25">
      <c r="A15" s="21">
        <v>2</v>
      </c>
      <c r="B15" s="22">
        <v>1</v>
      </c>
      <c r="C15" s="27">
        <v>1</v>
      </c>
      <c r="D15" s="22">
        <v>2</v>
      </c>
      <c r="E15" s="41"/>
      <c r="F15" s="42" t="s">
        <v>19</v>
      </c>
      <c r="G15" s="28">
        <f>SUM(G16:G18)</f>
        <v>1427077</v>
      </c>
      <c r="H15" s="29">
        <f>SUM(H16:H18)</f>
        <v>17124924</v>
      </c>
    </row>
    <row r="16" spans="1:8" x14ac:dyDescent="0.25">
      <c r="A16" s="36">
        <v>2</v>
      </c>
      <c r="B16" s="37">
        <v>1</v>
      </c>
      <c r="C16" s="38">
        <v>1</v>
      </c>
      <c r="D16" s="37">
        <v>2</v>
      </c>
      <c r="E16" s="37">
        <v>1</v>
      </c>
      <c r="F16" s="33" t="s">
        <v>20</v>
      </c>
      <c r="G16" s="34">
        <f>+H16/12</f>
        <v>1427077</v>
      </c>
      <c r="H16" s="35">
        <f>+'[1]PRESUP.salario 2025'!P36</f>
        <v>17124924</v>
      </c>
    </row>
    <row r="17" spans="1:8" x14ac:dyDescent="0.25">
      <c r="A17" s="36">
        <v>2</v>
      </c>
      <c r="B17" s="37">
        <v>1</v>
      </c>
      <c r="C17" s="38">
        <v>1</v>
      </c>
      <c r="D17" s="37">
        <v>2</v>
      </c>
      <c r="E17" s="37">
        <v>2</v>
      </c>
      <c r="F17" s="33" t="s">
        <v>21</v>
      </c>
      <c r="G17" s="34"/>
      <c r="H17" s="35"/>
    </row>
    <row r="18" spans="1:8" x14ac:dyDescent="0.25">
      <c r="A18" s="36">
        <v>2</v>
      </c>
      <c r="B18" s="37">
        <v>1</v>
      </c>
      <c r="C18" s="38">
        <v>1</v>
      </c>
      <c r="D18" s="37">
        <v>2</v>
      </c>
      <c r="E18" s="37">
        <v>5</v>
      </c>
      <c r="F18" s="33" t="s">
        <v>22</v>
      </c>
      <c r="G18" s="34"/>
      <c r="H18" s="35">
        <f>+G18*12</f>
        <v>0</v>
      </c>
    </row>
    <row r="19" spans="1:8" x14ac:dyDescent="0.25">
      <c r="A19" s="36"/>
      <c r="B19" s="37"/>
      <c r="C19" s="38"/>
      <c r="D19" s="37"/>
      <c r="E19" s="37"/>
      <c r="F19" s="33"/>
      <c r="G19" s="34"/>
      <c r="H19" s="35"/>
    </row>
    <row r="20" spans="1:8" x14ac:dyDescent="0.25">
      <c r="A20" s="21">
        <v>2</v>
      </c>
      <c r="B20" s="22">
        <v>1</v>
      </c>
      <c r="C20" s="27">
        <v>1</v>
      </c>
      <c r="D20" s="22">
        <v>4</v>
      </c>
      <c r="E20" s="41"/>
      <c r="F20" s="42" t="s">
        <v>23</v>
      </c>
      <c r="G20" s="28">
        <f>G21</f>
        <v>162673.08333333334</v>
      </c>
      <c r="H20" s="29">
        <f>H21</f>
        <v>1952077</v>
      </c>
    </row>
    <row r="21" spans="1:8" x14ac:dyDescent="0.25">
      <c r="A21" s="36">
        <v>2</v>
      </c>
      <c r="B21" s="37">
        <v>1</v>
      </c>
      <c r="C21" s="38">
        <v>1</v>
      </c>
      <c r="D21" s="37">
        <v>4</v>
      </c>
      <c r="E21" s="37">
        <v>1</v>
      </c>
      <c r="F21" s="33" t="s">
        <v>24</v>
      </c>
      <c r="G21" s="34">
        <f>+H21/12</f>
        <v>162673.08333333334</v>
      </c>
      <c r="H21" s="35">
        <f>+'[1]PRESUP.salario 2025'!Q39</f>
        <v>1952077</v>
      </c>
    </row>
    <row r="22" spans="1:8" x14ac:dyDescent="0.25">
      <c r="A22" s="36"/>
      <c r="B22" s="37"/>
      <c r="C22" s="38"/>
      <c r="D22" s="37"/>
      <c r="E22" s="37"/>
      <c r="F22" s="33"/>
      <c r="G22" s="34"/>
      <c r="H22" s="35"/>
    </row>
    <row r="23" spans="1:8" x14ac:dyDescent="0.25">
      <c r="A23" s="21">
        <v>2</v>
      </c>
      <c r="B23" s="22">
        <v>1</v>
      </c>
      <c r="C23" s="27">
        <v>2</v>
      </c>
      <c r="D23" s="27"/>
      <c r="E23" s="37"/>
      <c r="F23" s="42" t="s">
        <v>25</v>
      </c>
      <c r="G23" s="43">
        <f>+G24</f>
        <v>394552.58333333337</v>
      </c>
      <c r="H23" s="43">
        <f>+H24+H28</f>
        <v>4734631</v>
      </c>
    </row>
    <row r="24" spans="1:8" x14ac:dyDescent="0.25">
      <c r="A24" s="21">
        <v>2</v>
      </c>
      <c r="B24" s="22">
        <v>1</v>
      </c>
      <c r="C24" s="27">
        <v>2</v>
      </c>
      <c r="D24" s="22">
        <v>2</v>
      </c>
      <c r="E24" s="22"/>
      <c r="F24" s="42" t="s">
        <v>26</v>
      </c>
      <c r="G24" s="44">
        <f>+G25+G26+G28</f>
        <v>394552.58333333337</v>
      </c>
      <c r="H24" s="45">
        <f>+H25+H26</f>
        <v>3050654</v>
      </c>
    </row>
    <row r="25" spans="1:8" x14ac:dyDescent="0.25">
      <c r="A25" s="21">
        <v>2</v>
      </c>
      <c r="B25" s="22">
        <v>1</v>
      </c>
      <c r="C25" s="27">
        <v>2</v>
      </c>
      <c r="D25" s="22">
        <v>2</v>
      </c>
      <c r="E25" s="22">
        <v>10</v>
      </c>
      <c r="F25" s="33" t="s">
        <v>27</v>
      </c>
      <c r="G25" s="34">
        <f>+H25/12</f>
        <v>100673.08333333333</v>
      </c>
      <c r="H25" s="35">
        <f>+'[1]politica de incentivos art. 3ro'!D30</f>
        <v>1208077</v>
      </c>
    </row>
    <row r="26" spans="1:8" x14ac:dyDescent="0.25">
      <c r="A26" s="36">
        <v>2</v>
      </c>
      <c r="B26" s="37">
        <v>1</v>
      </c>
      <c r="C26" s="38">
        <v>2</v>
      </c>
      <c r="D26" s="37">
        <v>2</v>
      </c>
      <c r="E26" s="37">
        <v>15</v>
      </c>
      <c r="F26" s="33" t="s">
        <v>28</v>
      </c>
      <c r="G26" s="34">
        <f>+H26/12</f>
        <v>153548.08333333334</v>
      </c>
      <c r="H26" s="35">
        <f>+'[1]pólitica de incentivos art. 4to'!D32</f>
        <v>1842577</v>
      </c>
    </row>
    <row r="27" spans="1:8" x14ac:dyDescent="0.25">
      <c r="A27" s="36"/>
      <c r="B27" s="37"/>
      <c r="C27" s="38"/>
      <c r="D27" s="37"/>
      <c r="E27" s="37"/>
      <c r="F27" s="46"/>
      <c r="G27" s="34"/>
      <c r="H27" s="35"/>
    </row>
    <row r="28" spans="1:8" x14ac:dyDescent="0.25">
      <c r="A28" s="21">
        <v>2</v>
      </c>
      <c r="B28" s="22">
        <v>1</v>
      </c>
      <c r="C28" s="27">
        <v>3</v>
      </c>
      <c r="D28" s="22">
        <v>7</v>
      </c>
      <c r="E28" s="37"/>
      <c r="F28" s="47" t="s">
        <v>29</v>
      </c>
      <c r="G28" s="44">
        <f>+G29+G30</f>
        <v>140331.41666666666</v>
      </c>
      <c r="H28" s="45">
        <f>+H29+H30</f>
        <v>1683977</v>
      </c>
    </row>
    <row r="29" spans="1:8" x14ac:dyDescent="0.25">
      <c r="A29" s="21">
        <v>2</v>
      </c>
      <c r="B29" s="22">
        <v>1</v>
      </c>
      <c r="C29" s="27">
        <v>3</v>
      </c>
      <c r="D29" s="22">
        <v>7</v>
      </c>
      <c r="E29" s="37">
        <v>2</v>
      </c>
      <c r="F29" s="46" t="s">
        <v>30</v>
      </c>
      <c r="G29" s="34">
        <f>+H29/12</f>
        <v>10833.333333333334</v>
      </c>
      <c r="H29" s="35">
        <f>+'[1]Politica de incentivos art. 1ro'!E24</f>
        <v>130000</v>
      </c>
    </row>
    <row r="30" spans="1:8" x14ac:dyDescent="0.25">
      <c r="A30" s="21">
        <v>2</v>
      </c>
      <c r="B30" s="22">
        <v>1</v>
      </c>
      <c r="C30" s="27">
        <v>3</v>
      </c>
      <c r="D30" s="22">
        <v>7</v>
      </c>
      <c r="E30" s="37">
        <v>4</v>
      </c>
      <c r="F30" s="46" t="s">
        <v>31</v>
      </c>
      <c r="G30" s="34">
        <f>+H30/12</f>
        <v>129498.08333333333</v>
      </c>
      <c r="H30" s="35">
        <f>+'[1]Politica de incentivos art 2do.'!E20</f>
        <v>1553977</v>
      </c>
    </row>
    <row r="31" spans="1:8" x14ac:dyDescent="0.25">
      <c r="A31" s="36"/>
      <c r="B31" s="37"/>
      <c r="C31" s="38"/>
      <c r="D31" s="37"/>
      <c r="E31" s="37"/>
      <c r="G31" s="48"/>
      <c r="H31" s="48"/>
    </row>
    <row r="32" spans="1:8" x14ac:dyDescent="0.25">
      <c r="A32" s="21">
        <v>2</v>
      </c>
      <c r="B32" s="41">
        <v>1</v>
      </c>
      <c r="C32" s="49">
        <v>5</v>
      </c>
      <c r="D32" s="41"/>
      <c r="E32" s="41"/>
      <c r="F32" s="42" t="s">
        <v>32</v>
      </c>
      <c r="G32" s="28">
        <f>SUM(G33:G35)-0.01</f>
        <v>280457.80330000003</v>
      </c>
      <c r="H32" s="29">
        <f>SUM(H33:H35)</f>
        <v>3365493.7596000005</v>
      </c>
    </row>
    <row r="33" spans="1:8" x14ac:dyDescent="0.25">
      <c r="A33" s="36">
        <v>2</v>
      </c>
      <c r="B33" s="37">
        <v>1</v>
      </c>
      <c r="C33" s="38">
        <v>5</v>
      </c>
      <c r="D33" s="37">
        <v>1</v>
      </c>
      <c r="E33" s="37"/>
      <c r="F33" s="40" t="s">
        <v>33</v>
      </c>
      <c r="G33" s="34">
        <f>+H33/12</f>
        <v>128621.60430000001</v>
      </c>
      <c r="H33" s="35">
        <f>+'[1] Riesgos Lab y TSS'!D51</f>
        <v>1543459.2516000001</v>
      </c>
    </row>
    <row r="34" spans="1:8" x14ac:dyDescent="0.25">
      <c r="A34" s="36">
        <v>2</v>
      </c>
      <c r="B34" s="37">
        <v>1</v>
      </c>
      <c r="C34" s="38">
        <v>5</v>
      </c>
      <c r="D34" s="37">
        <v>2</v>
      </c>
      <c r="E34" s="37"/>
      <c r="F34" s="40" t="s">
        <v>34</v>
      </c>
      <c r="G34" s="34">
        <f>+H34/12</f>
        <v>138597.467</v>
      </c>
      <c r="H34" s="35">
        <f>+'[1] Riesgos Lab y TSS'!E51</f>
        <v>1663169.6040000001</v>
      </c>
    </row>
    <row r="35" spans="1:8" x14ac:dyDescent="0.25">
      <c r="A35" s="36">
        <v>2</v>
      </c>
      <c r="B35" s="37">
        <v>1</v>
      </c>
      <c r="C35" s="38">
        <v>5</v>
      </c>
      <c r="D35" s="37">
        <v>3</v>
      </c>
      <c r="E35" s="37"/>
      <c r="F35" s="33" t="s">
        <v>35</v>
      </c>
      <c r="G35" s="34">
        <f>+H35/12</f>
        <v>13238.742000000004</v>
      </c>
      <c r="H35" s="35">
        <f>+'[1] Riesgos Lab y TSS'!C51</f>
        <v>158864.90400000004</v>
      </c>
    </row>
    <row r="36" spans="1:8" x14ac:dyDescent="0.25">
      <c r="A36" s="36"/>
      <c r="B36" s="37"/>
      <c r="C36" s="38"/>
      <c r="D36" s="37"/>
      <c r="E36" s="37"/>
      <c r="F36" s="33"/>
      <c r="G36" s="34"/>
      <c r="H36" s="35"/>
    </row>
    <row r="37" spans="1:8" x14ac:dyDescent="0.25">
      <c r="A37" s="21">
        <v>2</v>
      </c>
      <c r="B37" s="22">
        <v>2</v>
      </c>
      <c r="C37" s="27"/>
      <c r="D37" s="37"/>
      <c r="E37" s="22"/>
      <c r="F37" s="25" t="s">
        <v>36</v>
      </c>
      <c r="G37" s="29">
        <f>G38+G46+G50+G54+G58+G71+G78+G66+G93</f>
        <v>1662961.7625</v>
      </c>
      <c r="H37" s="29">
        <f>H38+H46+H50+H54+H58+H71+H78+H68+H69+H93</f>
        <v>19955541.030000001</v>
      </c>
    </row>
    <row r="38" spans="1:8" x14ac:dyDescent="0.25">
      <c r="A38" s="21">
        <v>2</v>
      </c>
      <c r="B38" s="22">
        <v>2</v>
      </c>
      <c r="C38" s="27">
        <v>1</v>
      </c>
      <c r="D38" s="37"/>
      <c r="E38" s="22"/>
      <c r="F38" s="25" t="s">
        <v>37</v>
      </c>
      <c r="G38" s="28">
        <f>G39+G40+G41+G43</f>
        <v>211196.26666666666</v>
      </c>
      <c r="H38" s="50">
        <f>H39+H40+H41+H43</f>
        <v>2534355.2000000002</v>
      </c>
    </row>
    <row r="39" spans="1:8" x14ac:dyDescent="0.25">
      <c r="A39" s="36">
        <v>2</v>
      </c>
      <c r="B39" s="37">
        <v>2</v>
      </c>
      <c r="C39" s="38">
        <v>1</v>
      </c>
      <c r="D39" s="37">
        <v>3</v>
      </c>
      <c r="E39" s="37"/>
      <c r="F39" s="33" t="s">
        <v>38</v>
      </c>
      <c r="G39" s="34">
        <f>+'[1]Gastos Corrientes-2025'!B19</f>
        <v>25500</v>
      </c>
      <c r="H39" s="35">
        <f>G39*12</f>
        <v>306000</v>
      </c>
    </row>
    <row r="40" spans="1:8" x14ac:dyDescent="0.25">
      <c r="A40" s="36">
        <v>2</v>
      </c>
      <c r="B40" s="37">
        <v>2</v>
      </c>
      <c r="C40" s="38">
        <v>1</v>
      </c>
      <c r="D40" s="37">
        <v>4</v>
      </c>
      <c r="E40" s="37"/>
      <c r="F40" s="40" t="s">
        <v>39</v>
      </c>
      <c r="G40" s="34">
        <f>+'[1]Gastos Corrientes-2025'!B20</f>
        <v>23000</v>
      </c>
      <c r="H40" s="35">
        <f>G40*12</f>
        <v>276000</v>
      </c>
    </row>
    <row r="41" spans="1:8" x14ac:dyDescent="0.25">
      <c r="A41" s="36">
        <v>2</v>
      </c>
      <c r="B41" s="37">
        <v>2</v>
      </c>
      <c r="C41" s="38">
        <v>1</v>
      </c>
      <c r="D41" s="37">
        <v>5</v>
      </c>
      <c r="E41" s="37"/>
      <c r="F41" s="33" t="s">
        <v>40</v>
      </c>
      <c r="G41" s="34">
        <f>+'[1]Gastos Corrientes-2025'!B21+'[1]Gastos Corrientes-2025'!B22+'[1]Gastos Corrientes-2025'!B23+'[1]Gastos Corrientes-2025'!B24+'[1]Gastos Corrientes-2025'!B25+'[1]Gastos Corrientes-2025'!B26+'[1]Gastos Corrientes-2025'!B28+'[1]Gastos Corrientes-2025'!B27</f>
        <v>82696.266666666663</v>
      </c>
      <c r="H41" s="35">
        <f>G41*12</f>
        <v>992355.2</v>
      </c>
    </row>
    <row r="42" spans="1:8" x14ac:dyDescent="0.25">
      <c r="A42" s="36"/>
      <c r="B42" s="37"/>
      <c r="C42" s="38"/>
      <c r="D42" s="37"/>
      <c r="E42" s="37"/>
      <c r="F42" s="40"/>
      <c r="G42" s="34"/>
      <c r="H42" s="35"/>
    </row>
    <row r="43" spans="1:8" x14ac:dyDescent="0.25">
      <c r="A43" s="21">
        <v>2</v>
      </c>
      <c r="B43" s="22">
        <v>2</v>
      </c>
      <c r="C43" s="27">
        <v>1</v>
      </c>
      <c r="D43" s="22">
        <v>6</v>
      </c>
      <c r="E43" s="22"/>
      <c r="F43" s="42" t="s">
        <v>41</v>
      </c>
      <c r="G43" s="28">
        <f>G44</f>
        <v>80000</v>
      </c>
      <c r="H43" s="29">
        <f>H44</f>
        <v>960000</v>
      </c>
    </row>
    <row r="44" spans="1:8" x14ac:dyDescent="0.25">
      <c r="A44" s="36">
        <v>2</v>
      </c>
      <c r="B44" s="37">
        <v>2</v>
      </c>
      <c r="C44" s="38">
        <v>1</v>
      </c>
      <c r="D44" s="37">
        <v>6</v>
      </c>
      <c r="E44" s="37">
        <v>1</v>
      </c>
      <c r="F44" s="40" t="s">
        <v>42</v>
      </c>
      <c r="G44" s="34">
        <f>+H44/12</f>
        <v>80000</v>
      </c>
      <c r="H44" s="35">
        <f>+'[1]Gastos Corrientes-2025'!C10</f>
        <v>960000</v>
      </c>
    </row>
    <row r="45" spans="1:8" x14ac:dyDescent="0.25">
      <c r="A45" s="36"/>
      <c r="B45" s="37"/>
      <c r="C45" s="38"/>
      <c r="D45" s="37"/>
      <c r="E45" s="37"/>
      <c r="F45" s="40"/>
      <c r="G45" s="34"/>
      <c r="H45" s="35"/>
    </row>
    <row r="46" spans="1:8" x14ac:dyDescent="0.25">
      <c r="A46" s="21">
        <v>2</v>
      </c>
      <c r="B46" s="22">
        <v>2</v>
      </c>
      <c r="C46" s="27">
        <v>2</v>
      </c>
      <c r="D46" s="22"/>
      <c r="E46" s="22"/>
      <c r="F46" s="42" t="s">
        <v>43</v>
      </c>
      <c r="G46" s="28">
        <f>G47+G48</f>
        <v>39041.083333333328</v>
      </c>
      <c r="H46" s="29">
        <f>H47+H48</f>
        <v>468493</v>
      </c>
    </row>
    <row r="47" spans="1:8" x14ac:dyDescent="0.25">
      <c r="A47" s="36">
        <v>2</v>
      </c>
      <c r="B47" s="37">
        <v>2</v>
      </c>
      <c r="C47" s="38">
        <v>2</v>
      </c>
      <c r="D47" s="37">
        <v>1</v>
      </c>
      <c r="E47" s="37"/>
      <c r="F47" s="33" t="s">
        <v>44</v>
      </c>
      <c r="G47" s="34">
        <f>+H47/12</f>
        <v>36374.416666666664</v>
      </c>
      <c r="H47" s="35">
        <f>+'[1]Gastos Corrientes-2025'!B43+'[1]Eventos y Actividades'!F84</f>
        <v>436493</v>
      </c>
    </row>
    <row r="48" spans="1:8" x14ac:dyDescent="0.25">
      <c r="A48" s="36">
        <v>2</v>
      </c>
      <c r="B48" s="37">
        <v>2</v>
      </c>
      <c r="C48" s="38">
        <v>2</v>
      </c>
      <c r="D48" s="37">
        <v>2</v>
      </c>
      <c r="E48" s="37"/>
      <c r="F48" s="33" t="s">
        <v>45</v>
      </c>
      <c r="G48" s="34">
        <f>+H48/12</f>
        <v>2666.6666666666665</v>
      </c>
      <c r="H48" s="35">
        <f>+'[1]Eventos y Actividades'!G113</f>
        <v>32000</v>
      </c>
    </row>
    <row r="49" spans="1:8" x14ac:dyDescent="0.25">
      <c r="A49" s="36"/>
      <c r="B49" s="37"/>
      <c r="C49" s="38"/>
      <c r="D49" s="37"/>
      <c r="E49" s="37"/>
      <c r="F49" s="40"/>
      <c r="G49" s="34"/>
      <c r="H49" s="35"/>
    </row>
    <row r="50" spans="1:8" x14ac:dyDescent="0.25">
      <c r="A50" s="21">
        <v>2</v>
      </c>
      <c r="B50" s="22">
        <v>2</v>
      </c>
      <c r="C50" s="27">
        <v>3</v>
      </c>
      <c r="D50" s="37"/>
      <c r="E50" s="37"/>
      <c r="F50" s="42" t="s">
        <v>46</v>
      </c>
      <c r="G50" s="28">
        <f>G51+G52</f>
        <v>15765.833333333334</v>
      </c>
      <c r="H50" s="29">
        <f>H51+H52</f>
        <v>189190</v>
      </c>
    </row>
    <row r="51" spans="1:8" x14ac:dyDescent="0.25">
      <c r="A51" s="30">
        <v>2</v>
      </c>
      <c r="B51" s="31">
        <v>2</v>
      </c>
      <c r="C51" s="32">
        <v>3</v>
      </c>
      <c r="D51" s="31">
        <v>1</v>
      </c>
      <c r="E51" s="51"/>
      <c r="F51" s="33" t="s">
        <v>47</v>
      </c>
      <c r="G51" s="44">
        <f>+H51/12</f>
        <v>12500</v>
      </c>
      <c r="H51" s="35">
        <f>+'[1]Eventos y Actividades'!F111</f>
        <v>150000</v>
      </c>
    </row>
    <row r="52" spans="1:8" x14ac:dyDescent="0.25">
      <c r="A52" s="36">
        <v>2</v>
      </c>
      <c r="B52" s="37">
        <v>2</v>
      </c>
      <c r="C52" s="38">
        <v>3</v>
      </c>
      <c r="D52" s="37">
        <v>2</v>
      </c>
      <c r="E52" s="52"/>
      <c r="F52" s="33" t="s">
        <v>48</v>
      </c>
      <c r="G52" s="34">
        <f>H52/12</f>
        <v>3265.8333333333335</v>
      </c>
      <c r="H52" s="53">
        <f>+'[1]Eventos y Actividades'!F88+'[1]Eventos y Actividades'!F90</f>
        <v>39190</v>
      </c>
    </row>
    <row r="53" spans="1:8" x14ac:dyDescent="0.25">
      <c r="A53" s="36"/>
      <c r="B53" s="37"/>
      <c r="C53" s="38"/>
      <c r="D53" s="37"/>
      <c r="E53" s="37"/>
      <c r="F53" s="33"/>
      <c r="G53" s="34"/>
      <c r="H53" s="35"/>
    </row>
    <row r="54" spans="1:8" x14ac:dyDescent="0.25">
      <c r="A54" s="21">
        <v>2</v>
      </c>
      <c r="B54" s="22">
        <v>2</v>
      </c>
      <c r="C54" s="27">
        <v>4</v>
      </c>
      <c r="D54" s="22"/>
      <c r="E54" s="22"/>
      <c r="F54" s="42" t="s">
        <v>49</v>
      </c>
      <c r="G54" s="28">
        <f>G55+G56</f>
        <v>25750</v>
      </c>
      <c r="H54" s="29">
        <f>H55+H56</f>
        <v>309000</v>
      </c>
    </row>
    <row r="55" spans="1:8" x14ac:dyDescent="0.25">
      <c r="A55" s="36">
        <v>2</v>
      </c>
      <c r="B55" s="37">
        <v>2</v>
      </c>
      <c r="C55" s="38">
        <v>4</v>
      </c>
      <c r="D55" s="37">
        <v>1</v>
      </c>
      <c r="E55" s="37"/>
      <c r="F55" s="33" t="s">
        <v>50</v>
      </c>
      <c r="G55" s="34">
        <f>+H55/12</f>
        <v>25750</v>
      </c>
      <c r="H55" s="53">
        <f>+'[1]Eventos y Actividades'!F87+'[1]Eventos y Actividades'!F110</f>
        <v>309000</v>
      </c>
    </row>
    <row r="56" spans="1:8" x14ac:dyDescent="0.25">
      <c r="A56" s="36">
        <v>2</v>
      </c>
      <c r="B56" s="37">
        <v>2</v>
      </c>
      <c r="C56" s="38">
        <v>4</v>
      </c>
      <c r="D56" s="37">
        <v>3</v>
      </c>
      <c r="E56" s="37"/>
      <c r="F56" s="33" t="s">
        <v>51</v>
      </c>
      <c r="G56" s="34"/>
      <c r="H56" s="35"/>
    </row>
    <row r="57" spans="1:8" x14ac:dyDescent="0.25">
      <c r="A57" s="36"/>
      <c r="B57" s="37"/>
      <c r="C57" s="38"/>
      <c r="D57" s="37"/>
      <c r="E57" s="37"/>
      <c r="F57" s="33"/>
      <c r="G57" s="34"/>
      <c r="H57" s="35"/>
    </row>
    <row r="58" spans="1:8" x14ac:dyDescent="0.25">
      <c r="A58" s="21">
        <v>2</v>
      </c>
      <c r="B58" s="22">
        <v>2</v>
      </c>
      <c r="C58" s="27">
        <v>5</v>
      </c>
      <c r="D58" s="22"/>
      <c r="E58" s="22"/>
      <c r="F58" s="42" t="s">
        <v>52</v>
      </c>
      <c r="G58" s="28">
        <f>G59+G61</f>
        <v>897480.52</v>
      </c>
      <c r="H58" s="29">
        <f>H59+H61</f>
        <v>10769766.24</v>
      </c>
    </row>
    <row r="59" spans="1:8" x14ac:dyDescent="0.25">
      <c r="A59" s="36">
        <v>2</v>
      </c>
      <c r="B59" s="37">
        <v>2</v>
      </c>
      <c r="C59" s="38">
        <v>5</v>
      </c>
      <c r="D59" s="37">
        <v>1</v>
      </c>
      <c r="E59" s="37"/>
      <c r="F59" s="40" t="s">
        <v>53</v>
      </c>
      <c r="G59" s="34">
        <f>'[1]Gastos Corrientes-2025'!B12</f>
        <v>868629.84</v>
      </c>
      <c r="H59" s="34">
        <f>+G59*12</f>
        <v>10423558.08</v>
      </c>
    </row>
    <row r="60" spans="1:8" x14ac:dyDescent="0.25">
      <c r="A60" s="36"/>
      <c r="B60" s="37"/>
      <c r="C60" s="38"/>
      <c r="D60" s="37"/>
      <c r="E60" s="51"/>
      <c r="F60" s="54"/>
      <c r="G60" s="55"/>
      <c r="H60" s="35"/>
    </row>
    <row r="61" spans="1:8" x14ac:dyDescent="0.25">
      <c r="A61" s="21">
        <v>2</v>
      </c>
      <c r="B61" s="22">
        <v>2</v>
      </c>
      <c r="C61" s="27">
        <v>5</v>
      </c>
      <c r="D61" s="22">
        <v>3</v>
      </c>
      <c r="E61" s="41"/>
      <c r="F61" s="56" t="s">
        <v>54</v>
      </c>
      <c r="G61" s="57">
        <f>G62+G63+G64</f>
        <v>28850.680000000004</v>
      </c>
      <c r="H61" s="57">
        <f>H62+H63+H64</f>
        <v>346208.16000000003</v>
      </c>
    </row>
    <row r="62" spans="1:8" x14ac:dyDescent="0.25">
      <c r="A62" s="36">
        <v>2</v>
      </c>
      <c r="B62" s="37">
        <v>2</v>
      </c>
      <c r="C62" s="38">
        <v>5</v>
      </c>
      <c r="D62" s="37">
        <v>3</v>
      </c>
      <c r="E62" s="37">
        <v>2</v>
      </c>
      <c r="F62" s="40" t="s">
        <v>55</v>
      </c>
      <c r="G62" s="34">
        <v>0</v>
      </c>
      <c r="H62" s="35">
        <v>0</v>
      </c>
    </row>
    <row r="63" spans="1:8" x14ac:dyDescent="0.25">
      <c r="A63" s="36">
        <v>2</v>
      </c>
      <c r="B63" s="37">
        <v>2</v>
      </c>
      <c r="C63" s="38">
        <v>5</v>
      </c>
      <c r="D63" s="37">
        <v>3</v>
      </c>
      <c r="E63" s="37">
        <v>3</v>
      </c>
      <c r="F63" s="40" t="s">
        <v>56</v>
      </c>
      <c r="G63" s="34">
        <v>0</v>
      </c>
      <c r="H63" s="35">
        <v>0</v>
      </c>
    </row>
    <row r="64" spans="1:8" x14ac:dyDescent="0.25">
      <c r="A64" s="36">
        <v>2</v>
      </c>
      <c r="B64" s="37">
        <v>2</v>
      </c>
      <c r="C64" s="38">
        <v>5</v>
      </c>
      <c r="D64" s="37">
        <v>3</v>
      </c>
      <c r="E64" s="37">
        <v>4</v>
      </c>
      <c r="F64" s="40" t="s">
        <v>57</v>
      </c>
      <c r="G64" s="34">
        <f>+H64/12</f>
        <v>28850.680000000004</v>
      </c>
      <c r="H64" s="35">
        <f>'[1]Gastos Corrientes-2025'!C13+'[1]Gastos Corrientes-2025'!C15</f>
        <v>346208.16000000003</v>
      </c>
    </row>
    <row r="65" spans="1:8" x14ac:dyDescent="0.25">
      <c r="A65" s="36"/>
      <c r="B65" s="37"/>
      <c r="C65" s="38"/>
      <c r="D65" s="37"/>
      <c r="E65" s="37"/>
      <c r="F65" s="40"/>
      <c r="G65" s="34"/>
      <c r="H65" s="35"/>
    </row>
    <row r="66" spans="1:8" x14ac:dyDescent="0.25">
      <c r="A66" s="21">
        <v>2</v>
      </c>
      <c r="B66" s="22">
        <v>2</v>
      </c>
      <c r="C66" s="27">
        <v>6</v>
      </c>
      <c r="D66" s="22"/>
      <c r="E66" s="22"/>
      <c r="F66" s="42" t="s">
        <v>58</v>
      </c>
      <c r="G66" s="28">
        <f>SUM(G67:G69)</f>
        <v>162918.09083333332</v>
      </c>
      <c r="H66" s="28">
        <f>SUM(H67:H69)</f>
        <v>1955017.09</v>
      </c>
    </row>
    <row r="67" spans="1:8" x14ac:dyDescent="0.25">
      <c r="A67" s="36">
        <v>2</v>
      </c>
      <c r="B67" s="37">
        <v>2</v>
      </c>
      <c r="C67" s="38">
        <v>6</v>
      </c>
      <c r="D67" s="37">
        <v>1</v>
      </c>
      <c r="E67" s="37"/>
      <c r="F67" s="33" t="s">
        <v>59</v>
      </c>
      <c r="G67" s="34"/>
      <c r="H67" s="35"/>
    </row>
    <row r="68" spans="1:8" x14ac:dyDescent="0.25">
      <c r="A68" s="36">
        <v>2</v>
      </c>
      <c r="B68" s="37">
        <v>2</v>
      </c>
      <c r="C68" s="38">
        <v>6</v>
      </c>
      <c r="D68" s="37">
        <v>2</v>
      </c>
      <c r="E68" s="37"/>
      <c r="F68" s="33" t="s">
        <v>60</v>
      </c>
      <c r="G68" s="34">
        <f>+H68/12</f>
        <v>16918.090833333332</v>
      </c>
      <c r="H68" s="35">
        <f>+'[1]Gastos Corrientes-2025'!C51+'[1]Gastos Corrientes-2025'!C55</f>
        <v>203017.09</v>
      </c>
    </row>
    <row r="69" spans="1:8" x14ac:dyDescent="0.25">
      <c r="A69" s="36">
        <v>2</v>
      </c>
      <c r="B69" s="37">
        <v>2</v>
      </c>
      <c r="C69" s="38">
        <v>6</v>
      </c>
      <c r="D69" s="37">
        <v>3</v>
      </c>
      <c r="E69" s="37"/>
      <c r="F69" s="33" t="s">
        <v>61</v>
      </c>
      <c r="G69" s="34">
        <f>+H69/12</f>
        <v>146000</v>
      </c>
      <c r="H69" s="53">
        <f>+'[1]Gastos Corrientes-2025'!B56</f>
        <v>1752000</v>
      </c>
    </row>
    <row r="70" spans="1:8" x14ac:dyDescent="0.25">
      <c r="A70" s="36"/>
      <c r="B70" s="37"/>
      <c r="C70" s="38"/>
      <c r="D70" s="37"/>
      <c r="E70" s="37"/>
      <c r="F70" s="40"/>
      <c r="G70" s="34"/>
      <c r="H70" s="35"/>
    </row>
    <row r="71" spans="1:8" x14ac:dyDescent="0.25">
      <c r="A71" s="21">
        <v>2</v>
      </c>
      <c r="B71" s="22">
        <v>2</v>
      </c>
      <c r="C71" s="27">
        <v>7</v>
      </c>
      <c r="D71" s="22"/>
      <c r="E71" s="22"/>
      <c r="F71" s="42" t="s">
        <v>62</v>
      </c>
      <c r="G71" s="28">
        <f>G72</f>
        <v>30833.333333333336</v>
      </c>
      <c r="H71" s="28">
        <f>SUM(H73:H76)</f>
        <v>370000</v>
      </c>
    </row>
    <row r="72" spans="1:8" x14ac:dyDescent="0.25">
      <c r="A72" s="21">
        <v>2</v>
      </c>
      <c r="B72" s="22">
        <v>2</v>
      </c>
      <c r="C72" s="27">
        <v>7</v>
      </c>
      <c r="D72" s="22">
        <v>2</v>
      </c>
      <c r="E72" s="22"/>
      <c r="F72" s="42" t="s">
        <v>63</v>
      </c>
      <c r="G72" s="43">
        <f>SUM(G73:G76)</f>
        <v>30833.333333333336</v>
      </c>
      <c r="H72" s="43">
        <f>H73+H74+H75+H76</f>
        <v>370000</v>
      </c>
    </row>
    <row r="73" spans="1:8" x14ac:dyDescent="0.25">
      <c r="A73" s="36">
        <v>2</v>
      </c>
      <c r="B73" s="37">
        <v>2</v>
      </c>
      <c r="C73" s="38">
        <v>7</v>
      </c>
      <c r="D73" s="37">
        <v>2</v>
      </c>
      <c r="E73" s="31">
        <v>2</v>
      </c>
      <c r="F73" s="33" t="s">
        <v>64</v>
      </c>
      <c r="G73" s="35">
        <f>+H73/12</f>
        <v>5833.333333333333</v>
      </c>
      <c r="H73" s="35">
        <f>+'[1]Eventos y Actividades'!F101</f>
        <v>70000</v>
      </c>
    </row>
    <row r="74" spans="1:8" x14ac:dyDescent="0.25">
      <c r="A74" s="36">
        <v>2</v>
      </c>
      <c r="B74" s="37">
        <v>2</v>
      </c>
      <c r="C74" s="38">
        <v>7</v>
      </c>
      <c r="D74" s="37">
        <v>2</v>
      </c>
      <c r="E74" s="31">
        <v>3</v>
      </c>
      <c r="F74" s="33" t="s">
        <v>65</v>
      </c>
      <c r="G74" s="35"/>
      <c r="H74" s="35">
        <f>G74*12</f>
        <v>0</v>
      </c>
    </row>
    <row r="75" spans="1:8" x14ac:dyDescent="0.25">
      <c r="A75" s="36">
        <v>2</v>
      </c>
      <c r="B75" s="37">
        <v>2</v>
      </c>
      <c r="C75" s="38">
        <v>7</v>
      </c>
      <c r="D75" s="37">
        <v>2</v>
      </c>
      <c r="E75" s="31">
        <v>4</v>
      </c>
      <c r="F75" s="33" t="s">
        <v>66</v>
      </c>
      <c r="G75" s="35">
        <f>+H75/12</f>
        <v>8333.3333333333339</v>
      </c>
      <c r="H75" s="35">
        <f>+'[1]Eventos y Actividades'!F102</f>
        <v>100000</v>
      </c>
    </row>
    <row r="76" spans="1:8" x14ac:dyDescent="0.25">
      <c r="A76" s="36">
        <v>2</v>
      </c>
      <c r="B76" s="37">
        <v>2</v>
      </c>
      <c r="C76" s="38">
        <v>7</v>
      </c>
      <c r="D76" s="37">
        <v>2</v>
      </c>
      <c r="E76" s="31">
        <v>6</v>
      </c>
      <c r="F76" s="58" t="s">
        <v>67</v>
      </c>
      <c r="G76" s="35">
        <f>+H76/12</f>
        <v>16666.666666666668</v>
      </c>
      <c r="H76" s="35">
        <f>+'[1]Eventos y Actividades'!F100</f>
        <v>200000</v>
      </c>
    </row>
    <row r="77" spans="1:8" x14ac:dyDescent="0.25">
      <c r="A77" s="36"/>
      <c r="B77" s="37"/>
      <c r="C77" s="38"/>
      <c r="D77" s="37"/>
      <c r="E77" s="31"/>
      <c r="F77" s="33"/>
      <c r="G77" s="59"/>
      <c r="H77" s="35"/>
    </row>
    <row r="78" spans="1:8" x14ac:dyDescent="0.25">
      <c r="A78" s="21">
        <v>2</v>
      </c>
      <c r="B78" s="22">
        <v>2</v>
      </c>
      <c r="C78" s="27">
        <v>8</v>
      </c>
      <c r="D78" s="22"/>
      <c r="E78" s="22"/>
      <c r="F78" s="42" t="s">
        <v>68</v>
      </c>
      <c r="G78" s="28">
        <f>G79+G80+G82+G86</f>
        <v>264976.63500000001</v>
      </c>
      <c r="H78" s="29">
        <f>H79+H80+H82+H86</f>
        <v>3179719.5</v>
      </c>
    </row>
    <row r="79" spans="1:8" x14ac:dyDescent="0.25">
      <c r="A79" s="36">
        <v>2</v>
      </c>
      <c r="B79" s="37">
        <v>2</v>
      </c>
      <c r="C79" s="38">
        <v>8</v>
      </c>
      <c r="D79" s="37">
        <v>2</v>
      </c>
      <c r="E79" s="31"/>
      <c r="F79" s="33" t="s">
        <v>69</v>
      </c>
      <c r="G79" s="34">
        <f>+H79/12</f>
        <v>9300</v>
      </c>
      <c r="H79" s="35">
        <f>'[1]Gastos Corrientes-2025'!B60</f>
        <v>111600</v>
      </c>
    </row>
    <row r="80" spans="1:8" x14ac:dyDescent="0.25">
      <c r="A80" s="36">
        <v>2</v>
      </c>
      <c r="B80" s="37">
        <v>2</v>
      </c>
      <c r="C80" s="38">
        <v>8</v>
      </c>
      <c r="D80" s="37">
        <v>4</v>
      </c>
      <c r="E80" s="37"/>
      <c r="F80" s="33" t="s">
        <v>70</v>
      </c>
      <c r="G80" s="34">
        <f>+H80/12</f>
        <v>0</v>
      </c>
      <c r="H80" s="35">
        <v>0</v>
      </c>
    </row>
    <row r="81" spans="1:8" x14ac:dyDescent="0.25">
      <c r="A81" s="36"/>
      <c r="B81" s="37"/>
      <c r="C81" s="38"/>
      <c r="D81" s="37"/>
      <c r="E81" s="37"/>
      <c r="F81" s="33"/>
      <c r="G81" s="34"/>
      <c r="H81" s="34"/>
    </row>
    <row r="82" spans="1:8" x14ac:dyDescent="0.25">
      <c r="A82" s="21">
        <v>2</v>
      </c>
      <c r="B82" s="22">
        <v>2</v>
      </c>
      <c r="C82" s="27">
        <v>8</v>
      </c>
      <c r="D82" s="22">
        <v>6</v>
      </c>
      <c r="E82" s="41"/>
      <c r="F82" s="42" t="s">
        <v>71</v>
      </c>
      <c r="G82" s="28">
        <f>G83+G84+0.01</f>
        <v>111027.81</v>
      </c>
      <c r="H82" s="28">
        <f>H83+H84</f>
        <v>1332333.6000000001</v>
      </c>
    </row>
    <row r="83" spans="1:8" x14ac:dyDescent="0.25">
      <c r="A83" s="36">
        <v>2</v>
      </c>
      <c r="B83" s="37">
        <v>2</v>
      </c>
      <c r="C83" s="38">
        <v>8</v>
      </c>
      <c r="D83" s="37">
        <v>6</v>
      </c>
      <c r="E83" s="37">
        <v>1</v>
      </c>
      <c r="F83" s="33" t="s">
        <v>72</v>
      </c>
      <c r="G83" s="34">
        <f>+H83/12</f>
        <v>98527.8</v>
      </c>
      <c r="H83" s="34">
        <f>+'[1]Eventos y Actividades'!G28+'[1]Eventos y Actividades'!G40+'[1]Eventos y Actividades'!G46+'[1]Eventos y Actividades'!G53+'[1]Eventos y Actividades'!G64+'[1]Eventos y Actividades'!G77+'[1]Eventos y Actividades'!G12+'[1]Eventos y Actividades'!G13+'[1]Eventos y Actividades'!G57+'[1]Eventos y Actividades'!G17+'[1]Eventos y Actividades'!G16+'[1]Eventos y Actividades'!G15+'[1]Eventos y Actividades'!G72+'[1]Eventos y Actividades'!G73</f>
        <v>1182333.6000000001</v>
      </c>
    </row>
    <row r="84" spans="1:8" x14ac:dyDescent="0.25">
      <c r="A84" s="36">
        <v>2</v>
      </c>
      <c r="B84" s="37">
        <v>2</v>
      </c>
      <c r="C84" s="38">
        <v>8</v>
      </c>
      <c r="D84" s="37">
        <v>6</v>
      </c>
      <c r="E84" s="37">
        <v>2</v>
      </c>
      <c r="F84" s="33" t="s">
        <v>73</v>
      </c>
      <c r="G84" s="34">
        <f>+H84/12</f>
        <v>12500</v>
      </c>
      <c r="H84" s="34">
        <f>+'[1]Eventos y Actividades'!G92</f>
        <v>150000</v>
      </c>
    </row>
    <row r="85" spans="1:8" x14ac:dyDescent="0.25">
      <c r="A85" s="36"/>
      <c r="B85" s="37"/>
      <c r="C85" s="38"/>
      <c r="D85" s="37"/>
      <c r="E85" s="37"/>
      <c r="F85" s="33"/>
      <c r="G85" s="34"/>
      <c r="H85" s="34"/>
    </row>
    <row r="86" spans="1:8" x14ac:dyDescent="0.25">
      <c r="A86" s="21">
        <v>2</v>
      </c>
      <c r="B86" s="22">
        <v>2</v>
      </c>
      <c r="C86" s="27">
        <v>8</v>
      </c>
      <c r="D86" s="22">
        <v>7</v>
      </c>
      <c r="E86" s="41"/>
      <c r="F86" s="42" t="s">
        <v>74</v>
      </c>
      <c r="G86" s="28">
        <f>G87+G88+G89+G90+G91</f>
        <v>144648.82500000001</v>
      </c>
      <c r="H86" s="28">
        <f>H87+H88+H89+H90+H91</f>
        <v>1735785.9</v>
      </c>
    </row>
    <row r="87" spans="1:8" x14ac:dyDescent="0.25">
      <c r="A87" s="36">
        <v>2</v>
      </c>
      <c r="B87" s="37">
        <v>2</v>
      </c>
      <c r="C87" s="38">
        <v>8</v>
      </c>
      <c r="D87" s="37">
        <v>7</v>
      </c>
      <c r="E87" s="37">
        <v>1</v>
      </c>
      <c r="F87" s="33" t="s">
        <v>75</v>
      </c>
      <c r="G87" s="35">
        <f>+H87/12</f>
        <v>27230.781666666666</v>
      </c>
      <c r="H87" s="35">
        <f>+'[1]Eventos y Actividades'!G23</f>
        <v>326769.38</v>
      </c>
    </row>
    <row r="88" spans="1:8" x14ac:dyDescent="0.25">
      <c r="A88" s="36">
        <v>2</v>
      </c>
      <c r="B88" s="37">
        <v>2</v>
      </c>
      <c r="C88" s="38">
        <v>8</v>
      </c>
      <c r="D88" s="37">
        <v>7</v>
      </c>
      <c r="E88" s="31">
        <v>3</v>
      </c>
      <c r="F88" s="33" t="s">
        <v>76</v>
      </c>
      <c r="G88" s="34">
        <f>+H88/12</f>
        <v>25000</v>
      </c>
      <c r="H88" s="35">
        <f>+'[1]Gastos Corrientes-2025'!E36</f>
        <v>300000</v>
      </c>
    </row>
    <row r="89" spans="1:8" x14ac:dyDescent="0.25">
      <c r="A89" s="36">
        <v>2</v>
      </c>
      <c r="B89" s="37">
        <v>2</v>
      </c>
      <c r="C89" s="38">
        <v>8</v>
      </c>
      <c r="D89" s="37">
        <v>7</v>
      </c>
      <c r="E89" s="37">
        <v>4</v>
      </c>
      <c r="F89" s="33" t="s">
        <v>77</v>
      </c>
      <c r="G89" s="34">
        <f>+H89/12</f>
        <v>4166.666666666667</v>
      </c>
      <c r="H89" s="35">
        <f>+'[1]Eventos y Actividades'!F103</f>
        <v>50000</v>
      </c>
    </row>
    <row r="90" spans="1:8" x14ac:dyDescent="0.25">
      <c r="A90" s="36">
        <v>2</v>
      </c>
      <c r="B90" s="37">
        <v>2</v>
      </c>
      <c r="C90" s="38">
        <v>8</v>
      </c>
      <c r="D90" s="37">
        <v>7</v>
      </c>
      <c r="E90" s="37">
        <v>5</v>
      </c>
      <c r="F90" s="33" t="s">
        <v>78</v>
      </c>
      <c r="G90" s="34">
        <f>+H90/12</f>
        <v>22918.583333333332</v>
      </c>
      <c r="H90" s="34">
        <f>+'[1]Eventos y Actividades'!F107+'[1]Eventos y Actividades'!F111</f>
        <v>275023</v>
      </c>
    </row>
    <row r="91" spans="1:8" x14ac:dyDescent="0.25">
      <c r="A91" s="36">
        <v>2</v>
      </c>
      <c r="B91" s="37">
        <v>2</v>
      </c>
      <c r="C91" s="38">
        <v>8</v>
      </c>
      <c r="D91" s="37">
        <v>7</v>
      </c>
      <c r="E91" s="37">
        <v>6</v>
      </c>
      <c r="F91" s="33" t="s">
        <v>79</v>
      </c>
      <c r="G91" s="34">
        <f>+H91/12</f>
        <v>65332.793333333335</v>
      </c>
      <c r="H91" s="35">
        <f>+'[1]Eventos y Actividades'!F68+'[1]Eventos y Actividades'!F98+'[1]Eventos y Actividades'!F99+'[1]Gastos Corrientes-2025'!B58+'[1]Eventos y Actividades'!F105+'[1]Eventos y Actividades'!F106+'[1]Eventos y Actividades'!G37+'[1]Eventos y Actividades'!G71</f>
        <v>783993.52</v>
      </c>
    </row>
    <row r="92" spans="1:8" x14ac:dyDescent="0.25">
      <c r="A92" s="36"/>
      <c r="B92" s="37"/>
      <c r="C92" s="38"/>
      <c r="D92" s="37"/>
      <c r="E92" s="37"/>
      <c r="F92" s="33"/>
      <c r="G92" s="34"/>
      <c r="H92" s="35"/>
    </row>
    <row r="93" spans="1:8" x14ac:dyDescent="0.25">
      <c r="A93" s="21">
        <v>2</v>
      </c>
      <c r="B93" s="21">
        <v>2</v>
      </c>
      <c r="C93" s="60">
        <v>9</v>
      </c>
      <c r="D93" s="21"/>
      <c r="E93" s="21"/>
      <c r="F93" s="42" t="s">
        <v>80</v>
      </c>
      <c r="G93" s="61">
        <f>+G94</f>
        <v>15000</v>
      </c>
      <c r="H93" s="61">
        <f>+H94</f>
        <v>180000</v>
      </c>
    </row>
    <row r="94" spans="1:8" x14ac:dyDescent="0.25">
      <c r="A94" s="21">
        <v>2</v>
      </c>
      <c r="B94" s="21">
        <v>2</v>
      </c>
      <c r="C94" s="60">
        <v>9</v>
      </c>
      <c r="D94" s="21">
        <v>2</v>
      </c>
      <c r="E94" s="21"/>
      <c r="F94" s="42" t="s">
        <v>81</v>
      </c>
      <c r="G94" s="62">
        <f>+G95</f>
        <v>15000</v>
      </c>
      <c r="H94" s="44">
        <f>+H95</f>
        <v>180000</v>
      </c>
    </row>
    <row r="95" spans="1:8" x14ac:dyDescent="0.25">
      <c r="A95" s="36">
        <v>2</v>
      </c>
      <c r="B95" s="36">
        <v>2</v>
      </c>
      <c r="C95" s="63">
        <v>9</v>
      </c>
      <c r="D95" s="36">
        <v>2</v>
      </c>
      <c r="E95" s="36">
        <v>1</v>
      </c>
      <c r="F95" s="33" t="s">
        <v>81</v>
      </c>
      <c r="G95" s="64">
        <f>+H95/12</f>
        <v>15000</v>
      </c>
      <c r="H95" s="65">
        <f>+'[1]Eventos y Actividades'!F104</f>
        <v>180000</v>
      </c>
    </row>
    <row r="96" spans="1:8" x14ac:dyDescent="0.25">
      <c r="A96" s="36"/>
      <c r="B96" s="37"/>
      <c r="C96" s="38"/>
      <c r="D96" s="37"/>
      <c r="E96" s="37"/>
      <c r="F96" s="33"/>
      <c r="G96" s="34"/>
      <c r="H96" s="35"/>
    </row>
    <row r="97" spans="1:8" x14ac:dyDescent="0.25">
      <c r="A97" s="21">
        <v>2</v>
      </c>
      <c r="B97" s="22">
        <v>3</v>
      </c>
      <c r="C97" s="27"/>
      <c r="D97" s="22"/>
      <c r="E97" s="41"/>
      <c r="F97" s="42" t="s">
        <v>82</v>
      </c>
      <c r="G97" s="28">
        <f>+H97/12</f>
        <v>50541.666666666664</v>
      </c>
      <c r="H97" s="28">
        <f>+H98+H102+H105+H111+H115+H122</f>
        <v>606500</v>
      </c>
    </row>
    <row r="98" spans="1:8" x14ac:dyDescent="0.25">
      <c r="A98" s="21">
        <v>2</v>
      </c>
      <c r="B98" s="22">
        <v>3</v>
      </c>
      <c r="C98" s="27">
        <v>1</v>
      </c>
      <c r="D98" s="22"/>
      <c r="E98" s="41"/>
      <c r="F98" s="47" t="s">
        <v>83</v>
      </c>
      <c r="G98" s="28">
        <f>+H98/12</f>
        <v>0</v>
      </c>
      <c r="H98" s="28">
        <f>H99+H100</f>
        <v>0</v>
      </c>
    </row>
    <row r="99" spans="1:8" x14ac:dyDescent="0.25">
      <c r="A99" s="21">
        <v>2</v>
      </c>
      <c r="B99" s="22">
        <v>3</v>
      </c>
      <c r="C99" s="27">
        <v>1</v>
      </c>
      <c r="D99" s="22">
        <v>1</v>
      </c>
      <c r="E99" s="41"/>
      <c r="F99" s="47" t="s">
        <v>84</v>
      </c>
      <c r="G99" s="66"/>
      <c r="H99" s="67"/>
    </row>
    <row r="100" spans="1:8" x14ac:dyDescent="0.25">
      <c r="A100" s="36">
        <v>2</v>
      </c>
      <c r="B100" s="37">
        <v>3</v>
      </c>
      <c r="C100" s="38">
        <v>1</v>
      </c>
      <c r="D100" s="37">
        <v>1</v>
      </c>
      <c r="E100" s="68">
        <v>1</v>
      </c>
      <c r="F100" s="46" t="s">
        <v>84</v>
      </c>
      <c r="G100" s="67">
        <f>+H100/12</f>
        <v>0</v>
      </c>
      <c r="H100" s="67">
        <v>0</v>
      </c>
    </row>
    <row r="101" spans="1:8" x14ac:dyDescent="0.25">
      <c r="A101" s="36"/>
      <c r="B101" s="37"/>
      <c r="C101" s="38"/>
      <c r="D101" s="37"/>
      <c r="E101" s="68"/>
      <c r="F101" s="46"/>
      <c r="G101" s="67"/>
      <c r="H101" s="67"/>
    </row>
    <row r="102" spans="1:8" x14ac:dyDescent="0.25">
      <c r="A102" s="21">
        <v>2</v>
      </c>
      <c r="B102" s="22">
        <v>3</v>
      </c>
      <c r="C102" s="27">
        <v>2</v>
      </c>
      <c r="D102" s="37"/>
      <c r="E102" s="68"/>
      <c r="F102" s="47" t="s">
        <v>85</v>
      </c>
      <c r="G102" s="67"/>
      <c r="H102" s="28">
        <f>+H103</f>
        <v>0</v>
      </c>
    </row>
    <row r="103" spans="1:8" x14ac:dyDescent="0.25">
      <c r="A103" s="36">
        <v>2</v>
      </c>
      <c r="B103" s="37">
        <v>3</v>
      </c>
      <c r="C103" s="38">
        <v>2</v>
      </c>
      <c r="D103" s="37">
        <v>3</v>
      </c>
      <c r="E103" s="68"/>
      <c r="F103" s="46" t="s">
        <v>86</v>
      </c>
      <c r="G103" s="67"/>
      <c r="H103" s="67"/>
    </row>
    <row r="104" spans="1:8" x14ac:dyDescent="0.25">
      <c r="A104" s="36"/>
      <c r="B104" s="37"/>
      <c r="C104" s="38"/>
      <c r="D104" s="37"/>
      <c r="E104" s="41"/>
      <c r="F104" s="69"/>
      <c r="G104" s="67"/>
      <c r="H104" s="67"/>
    </row>
    <row r="105" spans="1:8" x14ac:dyDescent="0.25">
      <c r="A105" s="21">
        <v>2</v>
      </c>
      <c r="B105" s="41">
        <v>3</v>
      </c>
      <c r="C105" s="49">
        <v>3</v>
      </c>
      <c r="D105" s="41"/>
      <c r="E105" s="41"/>
      <c r="F105" s="42" t="s">
        <v>87</v>
      </c>
      <c r="G105" s="43">
        <f>G106+G107+G108+G109</f>
        <v>8458.3333333333339</v>
      </c>
      <c r="H105" s="43">
        <f>H106+H107+H108+H109</f>
        <v>101500</v>
      </c>
    </row>
    <row r="106" spans="1:8" x14ac:dyDescent="0.25">
      <c r="A106" s="36">
        <v>2</v>
      </c>
      <c r="B106" s="37">
        <v>3</v>
      </c>
      <c r="C106" s="38">
        <v>3</v>
      </c>
      <c r="D106" s="37">
        <v>1</v>
      </c>
      <c r="E106" s="37"/>
      <c r="F106" s="33" t="s">
        <v>88</v>
      </c>
      <c r="G106" s="34">
        <f>+H106/12</f>
        <v>5666.666666666667</v>
      </c>
      <c r="H106" s="35">
        <v>68000</v>
      </c>
    </row>
    <row r="107" spans="1:8" x14ac:dyDescent="0.25">
      <c r="A107" s="36">
        <v>2</v>
      </c>
      <c r="B107" s="37">
        <v>3</v>
      </c>
      <c r="C107" s="38">
        <v>3</v>
      </c>
      <c r="D107" s="37">
        <v>2</v>
      </c>
      <c r="E107" s="37"/>
      <c r="F107" s="33" t="s">
        <v>89</v>
      </c>
      <c r="G107" s="34">
        <f>+H107/12</f>
        <v>1916.6666666666667</v>
      </c>
      <c r="H107" s="35">
        <v>23000</v>
      </c>
    </row>
    <row r="108" spans="1:8" x14ac:dyDescent="0.25">
      <c r="A108" s="36">
        <v>2</v>
      </c>
      <c r="B108" s="37">
        <v>3</v>
      </c>
      <c r="C108" s="38">
        <v>3</v>
      </c>
      <c r="D108" s="37">
        <v>3</v>
      </c>
      <c r="E108" s="37"/>
      <c r="F108" s="33" t="s">
        <v>90</v>
      </c>
      <c r="G108" s="34"/>
      <c r="H108" s="35">
        <f>G108*12</f>
        <v>0</v>
      </c>
    </row>
    <row r="109" spans="1:8" x14ac:dyDescent="0.25">
      <c r="A109" s="36">
        <v>2</v>
      </c>
      <c r="B109" s="37">
        <v>3</v>
      </c>
      <c r="C109" s="38">
        <v>3</v>
      </c>
      <c r="D109" s="37">
        <v>4</v>
      </c>
      <c r="E109" s="37"/>
      <c r="F109" s="33" t="s">
        <v>91</v>
      </c>
      <c r="G109" s="34">
        <f>+H109/12</f>
        <v>875</v>
      </c>
      <c r="H109" s="35">
        <f>+'[1]Gastos Corrientes-2025'!B41</f>
        <v>10500</v>
      </c>
    </row>
    <row r="110" spans="1:8" x14ac:dyDescent="0.25">
      <c r="A110" s="36"/>
      <c r="B110" s="37"/>
      <c r="C110" s="38"/>
      <c r="D110" s="37"/>
      <c r="E110" s="37"/>
      <c r="F110" s="33"/>
      <c r="G110" s="34"/>
      <c r="H110" s="35"/>
    </row>
    <row r="111" spans="1:8" x14ac:dyDescent="0.25">
      <c r="A111" s="21">
        <v>2</v>
      </c>
      <c r="B111" s="22">
        <v>3</v>
      </c>
      <c r="C111" s="27">
        <v>7</v>
      </c>
      <c r="D111" s="22">
        <v>1</v>
      </c>
      <c r="E111" s="22"/>
      <c r="F111" s="42" t="s">
        <v>92</v>
      </c>
      <c r="G111" s="28">
        <f>SUM(G112)</f>
        <v>25000</v>
      </c>
      <c r="H111" s="28">
        <f>SUM(H112)</f>
        <v>300000</v>
      </c>
    </row>
    <row r="112" spans="1:8" x14ac:dyDescent="0.25">
      <c r="A112" s="36">
        <v>2</v>
      </c>
      <c r="B112" s="37">
        <v>3</v>
      </c>
      <c r="C112" s="38">
        <v>7</v>
      </c>
      <c r="D112" s="37">
        <v>1</v>
      </c>
      <c r="E112" s="37">
        <v>1</v>
      </c>
      <c r="F112" s="33" t="s">
        <v>93</v>
      </c>
      <c r="G112" s="34">
        <f>+H112/12</f>
        <v>25000</v>
      </c>
      <c r="H112" s="35">
        <v>300000</v>
      </c>
    </row>
    <row r="113" spans="1:8" x14ac:dyDescent="0.25">
      <c r="A113" s="36"/>
      <c r="B113" s="37"/>
      <c r="C113" s="38"/>
      <c r="D113" s="37"/>
      <c r="E113" s="37"/>
      <c r="F113" s="33"/>
      <c r="G113" s="34"/>
      <c r="H113" s="35"/>
    </row>
    <row r="114" spans="1:8" x14ac:dyDescent="0.25">
      <c r="A114" s="36"/>
      <c r="B114" s="37"/>
      <c r="C114" s="38"/>
      <c r="D114" s="37"/>
      <c r="E114" s="37"/>
      <c r="F114" s="33"/>
      <c r="G114" s="34"/>
      <c r="H114" s="34"/>
    </row>
    <row r="115" spans="1:8" x14ac:dyDescent="0.25">
      <c r="A115" s="21">
        <v>2</v>
      </c>
      <c r="B115" s="22">
        <v>3</v>
      </c>
      <c r="C115" s="27">
        <v>9</v>
      </c>
      <c r="D115" s="37"/>
      <c r="E115" s="41"/>
      <c r="F115" s="42" t="s">
        <v>94</v>
      </c>
      <c r="G115" s="28">
        <f>SUM(G116:G120)</f>
        <v>17083.333333333332</v>
      </c>
      <c r="H115" s="28">
        <f>H116+H117+H119+H120+H118</f>
        <v>205000</v>
      </c>
    </row>
    <row r="116" spans="1:8" x14ac:dyDescent="0.25">
      <c r="A116" s="36">
        <v>2</v>
      </c>
      <c r="B116" s="37">
        <v>3</v>
      </c>
      <c r="C116" s="38">
        <v>9</v>
      </c>
      <c r="D116" s="37">
        <v>1</v>
      </c>
      <c r="E116" s="37"/>
      <c r="F116" s="33" t="s">
        <v>95</v>
      </c>
      <c r="G116" s="34">
        <f>+H116/12</f>
        <v>1250</v>
      </c>
      <c r="H116" s="35">
        <v>15000</v>
      </c>
    </row>
    <row r="117" spans="1:8" x14ac:dyDescent="0.25">
      <c r="A117" s="36">
        <v>2</v>
      </c>
      <c r="B117" s="37">
        <v>3</v>
      </c>
      <c r="C117" s="38">
        <v>9</v>
      </c>
      <c r="D117" s="37">
        <v>2</v>
      </c>
      <c r="E117" s="37"/>
      <c r="F117" s="33" t="s">
        <v>96</v>
      </c>
      <c r="G117" s="34">
        <f>+H117/12</f>
        <v>9166.6666666666661</v>
      </c>
      <c r="H117" s="35">
        <v>110000</v>
      </c>
    </row>
    <row r="118" spans="1:8" x14ac:dyDescent="0.25">
      <c r="A118" s="36">
        <v>2</v>
      </c>
      <c r="B118" s="31">
        <v>3</v>
      </c>
      <c r="C118" s="31">
        <v>9</v>
      </c>
      <c r="D118" s="37">
        <v>5</v>
      </c>
      <c r="E118" s="37"/>
      <c r="F118" s="70" t="s">
        <v>97</v>
      </c>
      <c r="G118" s="34">
        <f>+H118/12</f>
        <v>2083.3333333333335</v>
      </c>
      <c r="H118" s="35">
        <v>25000</v>
      </c>
    </row>
    <row r="119" spans="1:8" x14ac:dyDescent="0.25">
      <c r="A119" s="36">
        <v>2</v>
      </c>
      <c r="B119" s="37">
        <v>3</v>
      </c>
      <c r="C119" s="38">
        <v>9</v>
      </c>
      <c r="D119" s="37">
        <v>8</v>
      </c>
      <c r="E119" s="37"/>
      <c r="F119" s="46" t="s">
        <v>98</v>
      </c>
      <c r="G119" s="34">
        <f>+H119/12</f>
        <v>2916.6666666666665</v>
      </c>
      <c r="H119" s="35">
        <v>35000</v>
      </c>
    </row>
    <row r="120" spans="1:8" x14ac:dyDescent="0.25">
      <c r="A120" s="36">
        <v>2</v>
      </c>
      <c r="B120" s="37">
        <v>3</v>
      </c>
      <c r="C120" s="38">
        <v>9</v>
      </c>
      <c r="D120" s="37">
        <v>9</v>
      </c>
      <c r="E120" s="37"/>
      <c r="F120" s="46" t="s">
        <v>99</v>
      </c>
      <c r="G120" s="34">
        <f>+H120/12</f>
        <v>1666.6666666666667</v>
      </c>
      <c r="H120" s="35">
        <v>20000</v>
      </c>
    </row>
    <row r="121" spans="1:8" x14ac:dyDescent="0.25">
      <c r="A121" s="36"/>
      <c r="B121" s="37"/>
      <c r="C121" s="38"/>
      <c r="D121" s="37"/>
      <c r="E121" s="37"/>
      <c r="F121" s="46"/>
      <c r="G121" s="34"/>
      <c r="H121" s="35"/>
    </row>
    <row r="122" spans="1:8" x14ac:dyDescent="0.25">
      <c r="A122" s="21">
        <v>2</v>
      </c>
      <c r="B122" s="22">
        <v>6</v>
      </c>
      <c r="C122" s="38"/>
      <c r="D122" s="37"/>
      <c r="E122" s="41"/>
      <c r="F122" s="42" t="s">
        <v>100</v>
      </c>
      <c r="G122" s="28">
        <f>SUM(G123:G125)</f>
        <v>0</v>
      </c>
      <c r="H122" s="28">
        <f>SUM(H123:H125)</f>
        <v>0</v>
      </c>
    </row>
    <row r="123" spans="1:8" x14ac:dyDescent="0.25">
      <c r="A123" s="36">
        <v>2</v>
      </c>
      <c r="B123" s="37">
        <v>6</v>
      </c>
      <c r="C123" s="38">
        <v>1</v>
      </c>
      <c r="D123" s="37"/>
      <c r="E123" s="41"/>
      <c r="F123" s="33" t="s">
        <v>101</v>
      </c>
      <c r="G123" s="34">
        <f>+H123/12</f>
        <v>0</v>
      </c>
      <c r="H123" s="34">
        <v>0</v>
      </c>
    </row>
    <row r="124" spans="1:8" x14ac:dyDescent="0.25">
      <c r="A124" s="21">
        <v>2</v>
      </c>
      <c r="B124" s="22">
        <v>6</v>
      </c>
      <c r="C124" s="27">
        <v>4</v>
      </c>
      <c r="D124" s="22"/>
      <c r="E124" s="41"/>
      <c r="F124" s="42" t="s">
        <v>102</v>
      </c>
      <c r="G124" s="34">
        <f>+H124/12</f>
        <v>0</v>
      </c>
      <c r="H124" s="34">
        <v>0</v>
      </c>
    </row>
    <row r="125" spans="1:8" x14ac:dyDescent="0.25">
      <c r="A125" s="36">
        <v>2</v>
      </c>
      <c r="B125" s="37">
        <v>6</v>
      </c>
      <c r="C125" s="38">
        <v>4</v>
      </c>
      <c r="D125" s="37">
        <v>8</v>
      </c>
      <c r="E125" s="41"/>
      <c r="F125" s="58" t="s">
        <v>103</v>
      </c>
      <c r="G125" s="35">
        <f>+H125/12</f>
        <v>0</v>
      </c>
      <c r="H125" s="35">
        <v>0</v>
      </c>
    </row>
    <row r="126" spans="1:8" x14ac:dyDescent="0.25">
      <c r="A126" s="36"/>
      <c r="B126" s="37"/>
      <c r="C126" s="38"/>
      <c r="D126" s="37"/>
      <c r="E126" s="41"/>
      <c r="F126" s="58"/>
      <c r="G126" s="35"/>
      <c r="H126" s="35"/>
    </row>
    <row r="127" spans="1:8" x14ac:dyDescent="0.25">
      <c r="A127" s="21">
        <v>2</v>
      </c>
      <c r="B127" s="22">
        <v>7</v>
      </c>
      <c r="C127" s="38"/>
      <c r="D127" s="37"/>
      <c r="E127" s="41"/>
      <c r="F127" s="71" t="s">
        <v>104</v>
      </c>
      <c r="G127" s="57"/>
      <c r="H127" s="57"/>
    </row>
    <row r="128" spans="1:8" x14ac:dyDescent="0.25">
      <c r="A128" s="30">
        <v>2</v>
      </c>
      <c r="B128" s="31">
        <v>7</v>
      </c>
      <c r="C128" s="32">
        <v>1</v>
      </c>
      <c r="D128" s="37"/>
      <c r="E128" s="41"/>
      <c r="F128" s="58" t="s">
        <v>105</v>
      </c>
      <c r="G128" s="35"/>
      <c r="H128" s="35"/>
    </row>
    <row r="129" spans="1:8" x14ac:dyDescent="0.25">
      <c r="A129" s="30">
        <v>2</v>
      </c>
      <c r="B129" s="31">
        <v>7</v>
      </c>
      <c r="C129" s="32">
        <v>2</v>
      </c>
      <c r="D129" s="37"/>
      <c r="E129" s="41"/>
      <c r="F129" s="58" t="s">
        <v>106</v>
      </c>
      <c r="G129" s="35"/>
      <c r="H129" s="35"/>
    </row>
    <row r="130" spans="1:8" x14ac:dyDescent="0.25">
      <c r="A130" s="21">
        <v>2</v>
      </c>
      <c r="B130" s="22">
        <v>8</v>
      </c>
      <c r="C130" s="27"/>
      <c r="D130" s="22"/>
      <c r="E130" s="41"/>
      <c r="F130" s="71" t="s">
        <v>107</v>
      </c>
      <c r="G130" s="57"/>
      <c r="H130" s="57"/>
    </row>
    <row r="131" spans="1:8" x14ac:dyDescent="0.25">
      <c r="A131" s="30">
        <v>2</v>
      </c>
      <c r="B131" s="31">
        <v>8</v>
      </c>
      <c r="C131" s="38">
        <v>1</v>
      </c>
      <c r="D131" s="37"/>
      <c r="E131" s="41"/>
      <c r="F131" s="58" t="s">
        <v>108</v>
      </c>
      <c r="G131" s="35"/>
      <c r="H131" s="35"/>
    </row>
    <row r="132" spans="1:8" x14ac:dyDescent="0.25">
      <c r="A132" s="21">
        <v>2</v>
      </c>
      <c r="B132" s="22">
        <v>9</v>
      </c>
      <c r="C132" s="27"/>
      <c r="D132" s="22"/>
      <c r="E132" s="41"/>
      <c r="F132" s="71" t="s">
        <v>109</v>
      </c>
      <c r="G132" s="57"/>
      <c r="H132" s="57"/>
    </row>
    <row r="133" spans="1:8" x14ac:dyDescent="0.25">
      <c r="A133" s="30">
        <v>2</v>
      </c>
      <c r="B133" s="31">
        <v>9</v>
      </c>
      <c r="C133" s="32">
        <v>1</v>
      </c>
      <c r="D133" s="37"/>
      <c r="E133" s="41"/>
      <c r="F133" s="58" t="s">
        <v>110</v>
      </c>
      <c r="G133" s="35"/>
      <c r="H133" s="35"/>
    </row>
    <row r="134" spans="1:8" x14ac:dyDescent="0.25">
      <c r="A134" s="36"/>
      <c r="B134" s="37"/>
      <c r="C134" s="38"/>
      <c r="D134" s="37"/>
      <c r="E134" s="41"/>
      <c r="F134" s="58"/>
      <c r="G134" s="35"/>
      <c r="H134" s="35"/>
    </row>
    <row r="135" spans="1:8" ht="15.75" thickBot="1" x14ac:dyDescent="0.3">
      <c r="A135" s="72"/>
      <c r="B135" s="73"/>
      <c r="C135" s="74"/>
      <c r="D135" s="75"/>
      <c r="E135" s="75"/>
      <c r="F135" s="76" t="s">
        <v>111</v>
      </c>
      <c r="G135" s="77">
        <f>G97+G37+G10+G122+G127+G130+G132</f>
        <v>4503263.8991333339</v>
      </c>
      <c r="H135" s="77">
        <f>H97+H37+H10</f>
        <v>54039166.7896</v>
      </c>
    </row>
    <row r="136" spans="1:8" x14ac:dyDescent="0.25">
      <c r="A136" s="78"/>
      <c r="B136" s="78"/>
      <c r="F136" s="70"/>
      <c r="G136" s="79"/>
      <c r="H136" s="80"/>
    </row>
    <row r="137" spans="1:8" x14ac:dyDescent="0.25">
      <c r="A137" s="78"/>
      <c r="B137" s="78"/>
      <c r="E137" s="81"/>
      <c r="F137" s="70"/>
    </row>
    <row r="138" spans="1:8" x14ac:dyDescent="0.25">
      <c r="A138" s="78"/>
      <c r="B138" s="78"/>
      <c r="E138" s="82"/>
      <c r="F138" s="70"/>
      <c r="H138" s="83"/>
    </row>
    <row r="139" spans="1:8" ht="15.75" thickBot="1" x14ac:dyDescent="0.3">
      <c r="A139" s="78"/>
      <c r="B139" s="78"/>
      <c r="E139" s="84"/>
      <c r="F139" s="70"/>
    </row>
    <row r="140" spans="1:8" x14ac:dyDescent="0.25">
      <c r="A140" s="78"/>
      <c r="B140" s="78"/>
      <c r="E140" s="84"/>
      <c r="F140" s="85" t="s">
        <v>112</v>
      </c>
      <c r="H140" s="79"/>
    </row>
    <row r="141" spans="1:8" x14ac:dyDescent="0.25">
      <c r="A141" s="78"/>
      <c r="B141" s="78"/>
      <c r="E141" s="84"/>
      <c r="F141" s="86" t="s">
        <v>113</v>
      </c>
    </row>
    <row r="142" spans="1:8" x14ac:dyDescent="0.25">
      <c r="A142" s="78"/>
      <c r="B142" s="78"/>
      <c r="E142" s="84"/>
      <c r="F142" s="86"/>
      <c r="G142" s="87"/>
    </row>
    <row r="143" spans="1:8" x14ac:dyDescent="0.25">
      <c r="A143" s="78"/>
      <c r="B143" s="78"/>
      <c r="F143" s="70"/>
      <c r="G143" s="87"/>
    </row>
    <row r="144" spans="1:8" ht="15.75" thickBot="1" x14ac:dyDescent="0.3">
      <c r="A144" s="78"/>
      <c r="B144" s="78"/>
      <c r="F144" s="70"/>
      <c r="H144" s="79"/>
    </row>
    <row r="145" spans="1:8" x14ac:dyDescent="0.25">
      <c r="A145" s="78"/>
      <c r="B145" s="78"/>
      <c r="F145" s="85" t="s">
        <v>114</v>
      </c>
    </row>
    <row r="146" spans="1:8" x14ac:dyDescent="0.25">
      <c r="A146" s="78"/>
      <c r="B146" s="78"/>
      <c r="F146" s="86" t="s">
        <v>115</v>
      </c>
      <c r="H146" s="79"/>
    </row>
    <row r="147" spans="1:8" x14ac:dyDescent="0.25">
      <c r="A147" s="78"/>
      <c r="B147" s="78"/>
      <c r="F147" s="70"/>
    </row>
  </sheetData>
  <mergeCells count="6">
    <mergeCell ref="A1:H1"/>
    <mergeCell ref="A2:H2"/>
    <mergeCell ref="A3:H3"/>
    <mergeCell ref="A4:H4"/>
    <mergeCell ref="A6:E6"/>
    <mergeCell ref="G6:H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Julio Cesar Santana Martinez</cp:lastModifiedBy>
  <dcterms:created xsi:type="dcterms:W3CDTF">2025-03-17T14:32:36Z</dcterms:created>
  <dcterms:modified xsi:type="dcterms:W3CDTF">2025-03-17T14:33:45Z</dcterms:modified>
</cp:coreProperties>
</file>